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wid/polybox/Interlab experiment/Submission files/Supplement_PLES535/"/>
    </mc:Choice>
  </mc:AlternateContent>
  <xr:revisionPtr revIDLastSave="0" documentId="13_ncr:1_{BF848695-B0CB-D84B-8C17-5E9F92579FD0}" xr6:coauthVersionLast="47" xr6:coauthVersionMax="47" xr10:uidLastSave="{00000000-0000-0000-0000-000000000000}"/>
  <bookViews>
    <workbookView xWindow="0" yWindow="760" windowWidth="30240" windowHeight="17860" xr2:uid="{00000000-000D-0000-FFFF-FFFF00000000}"/>
  </bookViews>
  <sheets>
    <sheet name="Results" sheetId="1" r:id="rId1"/>
    <sheet name="Models" sheetId="3" r:id="rId2"/>
  </sheets>
  <calcPr calcId="191029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47" i="3" l="1"/>
  <c r="V248" i="3"/>
  <c r="V249" i="3"/>
  <c r="V253" i="3"/>
  <c r="V257" i="3"/>
  <c r="V246" i="3"/>
  <c r="V251" i="3"/>
  <c r="V260" i="3"/>
  <c r="V261" i="3"/>
  <c r="V262" i="3"/>
  <c r="V263" i="3"/>
  <c r="V264" i="3"/>
  <c r="V265" i="3"/>
  <c r="V266" i="3"/>
  <c r="V267" i="3"/>
  <c r="V268" i="3"/>
  <c r="V269" i="3"/>
  <c r="V270" i="3"/>
  <c r="V271" i="3"/>
  <c r="V272" i="3"/>
  <c r="V273" i="3"/>
  <c r="V274" i="3"/>
  <c r="V275" i="3"/>
  <c r="V276" i="3"/>
  <c r="V277" i="3"/>
  <c r="V278" i="3"/>
  <c r="V279" i="3"/>
  <c r="V280" i="3"/>
  <c r="V281" i="3"/>
  <c r="V282" i="3"/>
  <c r="V283" i="3"/>
  <c r="V284" i="3"/>
  <c r="V285" i="3"/>
  <c r="V286" i="3"/>
  <c r="V287" i="3"/>
  <c r="V288" i="3"/>
  <c r="V289" i="3"/>
  <c r="V255" i="3"/>
  <c r="V258" i="3"/>
  <c r="V250" i="3"/>
  <c r="V252" i="3"/>
  <c r="V351" i="3"/>
  <c r="U247" i="3"/>
  <c r="U248" i="3"/>
  <c r="U249" i="3"/>
  <c r="U253" i="3"/>
  <c r="U257" i="3"/>
  <c r="U246" i="3"/>
  <c r="U251" i="3"/>
  <c r="U260" i="3"/>
  <c r="U261" i="3"/>
  <c r="U262" i="3"/>
  <c r="U263" i="3"/>
  <c r="U264" i="3"/>
  <c r="U265" i="3"/>
  <c r="U266" i="3"/>
  <c r="U267" i="3"/>
  <c r="U268" i="3"/>
  <c r="U269" i="3"/>
  <c r="U270" i="3"/>
  <c r="U271" i="3"/>
  <c r="U272" i="3"/>
  <c r="U273" i="3"/>
  <c r="U274" i="3"/>
  <c r="U275" i="3"/>
  <c r="U276" i="3"/>
  <c r="U277" i="3"/>
  <c r="U278" i="3"/>
  <c r="U279" i="3"/>
  <c r="U280" i="3"/>
  <c r="U281" i="3"/>
  <c r="U282" i="3"/>
  <c r="U283" i="3"/>
  <c r="U284" i="3"/>
  <c r="U285" i="3"/>
  <c r="U286" i="3"/>
  <c r="U287" i="3"/>
  <c r="U288" i="3"/>
  <c r="U289" i="3"/>
  <c r="U255" i="3"/>
  <c r="U258" i="3"/>
  <c r="U250" i="3"/>
  <c r="U252" i="3"/>
  <c r="U351" i="3"/>
  <c r="T247" i="3"/>
  <c r="T248" i="3"/>
  <c r="T249" i="3"/>
  <c r="T253" i="3"/>
  <c r="T257" i="3"/>
  <c r="T246" i="3"/>
  <c r="T251" i="3"/>
  <c r="T260" i="3"/>
  <c r="T261" i="3"/>
  <c r="T262" i="3"/>
  <c r="T263" i="3"/>
  <c r="T264" i="3"/>
  <c r="T265" i="3"/>
  <c r="T266" i="3"/>
  <c r="T267" i="3"/>
  <c r="T268" i="3"/>
  <c r="T269" i="3"/>
  <c r="T270" i="3"/>
  <c r="T271" i="3"/>
  <c r="T272" i="3"/>
  <c r="T273" i="3"/>
  <c r="T274" i="3"/>
  <c r="T275" i="3"/>
  <c r="T276" i="3"/>
  <c r="T277" i="3"/>
  <c r="T278" i="3"/>
  <c r="T279" i="3"/>
  <c r="T280" i="3"/>
  <c r="T281" i="3"/>
  <c r="T282" i="3"/>
  <c r="T283" i="3"/>
  <c r="T284" i="3"/>
  <c r="T285" i="3"/>
  <c r="T286" i="3"/>
  <c r="T287" i="3"/>
  <c r="T288" i="3"/>
  <c r="T289" i="3"/>
  <c r="T255" i="3"/>
  <c r="T258" i="3"/>
  <c r="T250" i="3"/>
  <c r="T252" i="3"/>
  <c r="T351" i="3"/>
  <c r="S247" i="3"/>
  <c r="S248" i="3"/>
  <c r="S249" i="3"/>
  <c r="S253" i="3"/>
  <c r="S257" i="3"/>
  <c r="S246" i="3"/>
  <c r="S251" i="3"/>
  <c r="S260" i="3"/>
  <c r="S261" i="3"/>
  <c r="S262" i="3"/>
  <c r="S263" i="3"/>
  <c r="S264" i="3"/>
  <c r="S265" i="3"/>
  <c r="S266" i="3"/>
  <c r="S267" i="3"/>
  <c r="S268" i="3"/>
  <c r="S269" i="3"/>
  <c r="S270" i="3"/>
  <c r="S271" i="3"/>
  <c r="S272" i="3"/>
  <c r="S273" i="3"/>
  <c r="S274" i="3"/>
  <c r="S275" i="3"/>
  <c r="S276" i="3"/>
  <c r="S277" i="3"/>
  <c r="S278" i="3"/>
  <c r="S279" i="3"/>
  <c r="S280" i="3"/>
  <c r="S281" i="3"/>
  <c r="S282" i="3"/>
  <c r="S283" i="3"/>
  <c r="S284" i="3"/>
  <c r="S285" i="3"/>
  <c r="S286" i="3"/>
  <c r="S287" i="3"/>
  <c r="S288" i="3"/>
  <c r="S289" i="3"/>
  <c r="S255" i="3"/>
  <c r="S258" i="3"/>
  <c r="S250" i="3"/>
  <c r="S252" i="3"/>
  <c r="S351" i="3"/>
  <c r="R247" i="3"/>
  <c r="R248" i="3"/>
  <c r="R249" i="3"/>
  <c r="R253" i="3"/>
  <c r="R257" i="3"/>
  <c r="R246" i="3"/>
  <c r="R251" i="3"/>
  <c r="R260" i="3"/>
  <c r="R261" i="3"/>
  <c r="R262" i="3"/>
  <c r="R263" i="3"/>
  <c r="R264" i="3"/>
  <c r="R265" i="3"/>
  <c r="R266" i="3"/>
  <c r="R267" i="3"/>
  <c r="R268" i="3"/>
  <c r="R269" i="3"/>
  <c r="R270" i="3"/>
  <c r="R271" i="3"/>
  <c r="R272" i="3"/>
  <c r="R273" i="3"/>
  <c r="R274" i="3"/>
  <c r="R275" i="3"/>
  <c r="R276" i="3"/>
  <c r="R277" i="3"/>
  <c r="R278" i="3"/>
  <c r="R279" i="3"/>
  <c r="R280" i="3"/>
  <c r="R281" i="3"/>
  <c r="R282" i="3"/>
  <c r="R283" i="3"/>
  <c r="R284" i="3"/>
  <c r="R285" i="3"/>
  <c r="R286" i="3"/>
  <c r="R287" i="3"/>
  <c r="R288" i="3"/>
  <c r="R289" i="3"/>
  <c r="R255" i="3"/>
  <c r="R258" i="3"/>
  <c r="R250" i="3"/>
  <c r="R252" i="3"/>
  <c r="R351" i="3"/>
  <c r="Q247" i="3"/>
  <c r="Q248" i="3"/>
  <c r="Q249" i="3"/>
  <c r="Q253" i="3"/>
  <c r="Q257" i="3"/>
  <c r="Q246" i="3"/>
  <c r="Q251" i="3"/>
  <c r="Q260" i="3"/>
  <c r="Q261" i="3"/>
  <c r="Q262" i="3"/>
  <c r="Q263" i="3"/>
  <c r="Q264" i="3"/>
  <c r="Q265" i="3"/>
  <c r="Q266" i="3"/>
  <c r="Q267" i="3"/>
  <c r="Q268" i="3"/>
  <c r="Q269" i="3"/>
  <c r="Q270" i="3"/>
  <c r="Q271" i="3"/>
  <c r="Q272" i="3"/>
  <c r="Q273" i="3"/>
  <c r="Q274" i="3"/>
  <c r="Q275" i="3"/>
  <c r="Q276" i="3"/>
  <c r="Q277" i="3"/>
  <c r="Q278" i="3"/>
  <c r="Q279" i="3"/>
  <c r="Q280" i="3"/>
  <c r="Q281" i="3"/>
  <c r="Q282" i="3"/>
  <c r="Q283" i="3"/>
  <c r="Q284" i="3"/>
  <c r="Q285" i="3"/>
  <c r="Q286" i="3"/>
  <c r="Q287" i="3"/>
  <c r="Q288" i="3"/>
  <c r="Q289" i="3"/>
  <c r="Q255" i="3"/>
  <c r="Q258" i="3"/>
  <c r="Q250" i="3"/>
  <c r="Q252" i="3"/>
  <c r="Q351" i="3"/>
  <c r="P247" i="3"/>
  <c r="P248" i="3"/>
  <c r="P249" i="3"/>
  <c r="P253" i="3"/>
  <c r="P257" i="3"/>
  <c r="P246" i="3"/>
  <c r="P251" i="3"/>
  <c r="P260" i="3"/>
  <c r="P261" i="3"/>
  <c r="P262" i="3"/>
  <c r="P263" i="3"/>
  <c r="P264" i="3"/>
  <c r="P265" i="3"/>
  <c r="P266" i="3"/>
  <c r="P267" i="3"/>
  <c r="P268" i="3"/>
  <c r="P269" i="3"/>
  <c r="P270" i="3"/>
  <c r="P271" i="3"/>
  <c r="P272" i="3"/>
  <c r="P273" i="3"/>
  <c r="P274" i="3"/>
  <c r="P275" i="3"/>
  <c r="P276" i="3"/>
  <c r="P277" i="3"/>
  <c r="P278" i="3"/>
  <c r="P279" i="3"/>
  <c r="P280" i="3"/>
  <c r="P281" i="3"/>
  <c r="P282" i="3"/>
  <c r="P283" i="3"/>
  <c r="P284" i="3"/>
  <c r="P285" i="3"/>
  <c r="P286" i="3"/>
  <c r="P287" i="3"/>
  <c r="P288" i="3"/>
  <c r="P289" i="3"/>
  <c r="P255" i="3"/>
  <c r="P258" i="3"/>
  <c r="P250" i="3"/>
  <c r="P252" i="3"/>
  <c r="P351" i="3"/>
  <c r="O247" i="3"/>
  <c r="O248" i="3"/>
  <c r="O249" i="3"/>
  <c r="O253" i="3"/>
  <c r="O257" i="3"/>
  <c r="O246" i="3"/>
  <c r="O251" i="3"/>
  <c r="O260" i="3"/>
  <c r="O261" i="3"/>
  <c r="O262" i="3"/>
  <c r="O263" i="3"/>
  <c r="O264" i="3"/>
  <c r="O265" i="3"/>
  <c r="O266" i="3"/>
  <c r="O267" i="3"/>
  <c r="O268" i="3"/>
  <c r="O269" i="3"/>
  <c r="O270" i="3"/>
  <c r="O271" i="3"/>
  <c r="O272" i="3"/>
  <c r="O273" i="3"/>
  <c r="O274" i="3"/>
  <c r="O275" i="3"/>
  <c r="O276" i="3"/>
  <c r="O277" i="3"/>
  <c r="O278" i="3"/>
  <c r="O279" i="3"/>
  <c r="O280" i="3"/>
  <c r="O281" i="3"/>
  <c r="O282" i="3"/>
  <c r="O283" i="3"/>
  <c r="O284" i="3"/>
  <c r="O285" i="3"/>
  <c r="O286" i="3"/>
  <c r="O287" i="3"/>
  <c r="O288" i="3"/>
  <c r="O289" i="3"/>
  <c r="O255" i="3"/>
  <c r="O258" i="3"/>
  <c r="O250" i="3"/>
  <c r="O252" i="3"/>
  <c r="O351" i="3"/>
  <c r="N247" i="3"/>
  <c r="N248" i="3"/>
  <c r="N249" i="3"/>
  <c r="N253" i="3"/>
  <c r="N257" i="3"/>
  <c r="N246" i="3"/>
  <c r="N251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55" i="3"/>
  <c r="N258" i="3"/>
  <c r="N250" i="3"/>
  <c r="N252" i="3"/>
  <c r="N351" i="3"/>
  <c r="M247" i="3"/>
  <c r="M248" i="3"/>
  <c r="M249" i="3"/>
  <c r="M253" i="3"/>
  <c r="M257" i="3"/>
  <c r="M246" i="3"/>
  <c r="M251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55" i="3"/>
  <c r="M258" i="3"/>
  <c r="M250" i="3"/>
  <c r="M252" i="3"/>
  <c r="M351" i="3"/>
  <c r="L247" i="3"/>
  <c r="L248" i="3"/>
  <c r="L249" i="3"/>
  <c r="L253" i="3"/>
  <c r="L257" i="3"/>
  <c r="L246" i="3"/>
  <c r="L251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55" i="3"/>
  <c r="L258" i="3"/>
  <c r="L250" i="3"/>
  <c r="L252" i="3"/>
  <c r="L351" i="3"/>
  <c r="K247" i="3"/>
  <c r="K248" i="3"/>
  <c r="K249" i="3"/>
  <c r="K253" i="3"/>
  <c r="K257" i="3"/>
  <c r="K246" i="3"/>
  <c r="K251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55" i="3"/>
  <c r="K258" i="3"/>
  <c r="K250" i="3"/>
  <c r="K252" i="3"/>
  <c r="K351" i="3"/>
  <c r="J247" i="3"/>
  <c r="J248" i="3"/>
  <c r="J249" i="3"/>
  <c r="J253" i="3"/>
  <c r="J257" i="3"/>
  <c r="J246" i="3"/>
  <c r="J251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55" i="3"/>
  <c r="J258" i="3"/>
  <c r="J250" i="3"/>
  <c r="J252" i="3"/>
  <c r="J351" i="3"/>
  <c r="I247" i="3"/>
  <c r="I248" i="3"/>
  <c r="I249" i="3"/>
  <c r="I253" i="3"/>
  <c r="I257" i="3"/>
  <c r="I246" i="3"/>
  <c r="I251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55" i="3"/>
  <c r="I258" i="3"/>
  <c r="I250" i="3"/>
  <c r="I252" i="3"/>
  <c r="I351" i="3"/>
  <c r="H247" i="3"/>
  <c r="H248" i="3"/>
  <c r="H249" i="3"/>
  <c r="H253" i="3"/>
  <c r="H257" i="3"/>
  <c r="H246" i="3"/>
  <c r="H251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55" i="3"/>
  <c r="H258" i="3"/>
  <c r="H250" i="3"/>
  <c r="H252" i="3"/>
  <c r="H351" i="3"/>
  <c r="G247" i="3"/>
  <c r="G248" i="3"/>
  <c r="G249" i="3"/>
  <c r="G253" i="3"/>
  <c r="G257" i="3"/>
  <c r="G246" i="3"/>
  <c r="G251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55" i="3"/>
  <c r="G258" i="3"/>
  <c r="G250" i="3"/>
  <c r="G252" i="3"/>
  <c r="G351" i="3"/>
  <c r="F247" i="3"/>
  <c r="F248" i="3"/>
  <c r="F249" i="3"/>
  <c r="F253" i="3"/>
  <c r="F257" i="3"/>
  <c r="F246" i="3"/>
  <c r="F251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55" i="3"/>
  <c r="F258" i="3"/>
  <c r="F250" i="3"/>
  <c r="F252" i="3"/>
  <c r="F351" i="3"/>
  <c r="E247" i="3"/>
  <c r="E248" i="3"/>
  <c r="E249" i="3"/>
  <c r="E253" i="3"/>
  <c r="E257" i="3"/>
  <c r="E246" i="3"/>
  <c r="E251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55" i="3"/>
  <c r="E258" i="3"/>
  <c r="E250" i="3"/>
  <c r="E252" i="3"/>
  <c r="E351" i="3"/>
  <c r="D247" i="3"/>
  <c r="D248" i="3"/>
  <c r="D249" i="3"/>
  <c r="D253" i="3"/>
  <c r="D257" i="3"/>
  <c r="D246" i="3"/>
  <c r="D251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55" i="3"/>
  <c r="D258" i="3"/>
  <c r="D250" i="3"/>
  <c r="D252" i="3"/>
  <c r="D351" i="3"/>
  <c r="C247" i="3"/>
  <c r="C248" i="3"/>
  <c r="C249" i="3"/>
  <c r="C253" i="3"/>
  <c r="C257" i="3"/>
  <c r="C246" i="3"/>
  <c r="C251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55" i="3"/>
  <c r="C258" i="3"/>
  <c r="C250" i="3"/>
  <c r="C252" i="3"/>
  <c r="C351" i="3"/>
  <c r="B247" i="3"/>
  <c r="B248" i="3"/>
  <c r="B249" i="3"/>
  <c r="B253" i="3"/>
  <c r="B257" i="3"/>
  <c r="B246" i="3"/>
  <c r="B251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55" i="3"/>
  <c r="B258" i="3"/>
  <c r="B250" i="3"/>
  <c r="B252" i="3"/>
  <c r="B351" i="3"/>
  <c r="V350" i="3"/>
  <c r="U350" i="3"/>
  <c r="T350" i="3"/>
  <c r="S350" i="3"/>
  <c r="R350" i="3"/>
  <c r="Q350" i="3"/>
  <c r="P350" i="3"/>
  <c r="O350" i="3"/>
  <c r="N350" i="3"/>
  <c r="M350" i="3"/>
  <c r="L350" i="3"/>
  <c r="K350" i="3"/>
  <c r="J350" i="3"/>
  <c r="I350" i="3"/>
  <c r="H350" i="3"/>
  <c r="G350" i="3"/>
  <c r="F350" i="3"/>
  <c r="E350" i="3"/>
  <c r="D350" i="3"/>
  <c r="C350" i="3"/>
  <c r="B350" i="3"/>
  <c r="V349" i="3"/>
  <c r="U349" i="3"/>
  <c r="T349" i="3"/>
  <c r="S349" i="3"/>
  <c r="R349" i="3"/>
  <c r="Q349" i="3"/>
  <c r="P349" i="3"/>
  <c r="O349" i="3"/>
  <c r="N349" i="3"/>
  <c r="M349" i="3"/>
  <c r="L349" i="3"/>
  <c r="K349" i="3"/>
  <c r="J349" i="3"/>
  <c r="I349" i="3"/>
  <c r="H349" i="3"/>
  <c r="G349" i="3"/>
  <c r="F349" i="3"/>
  <c r="E349" i="3"/>
  <c r="D349" i="3"/>
  <c r="C349" i="3"/>
  <c r="B349" i="3"/>
  <c r="V348" i="3"/>
  <c r="U348" i="3"/>
  <c r="T348" i="3"/>
  <c r="S348" i="3"/>
  <c r="R348" i="3"/>
  <c r="Q348" i="3"/>
  <c r="P348" i="3"/>
  <c r="O348" i="3"/>
  <c r="N348" i="3"/>
  <c r="M348" i="3"/>
  <c r="L348" i="3"/>
  <c r="K348" i="3"/>
  <c r="J348" i="3"/>
  <c r="I348" i="3"/>
  <c r="H348" i="3"/>
  <c r="G348" i="3"/>
  <c r="F348" i="3"/>
  <c r="E348" i="3"/>
  <c r="D348" i="3"/>
  <c r="C348" i="3"/>
  <c r="B348" i="3"/>
  <c r="V347" i="3"/>
  <c r="U347" i="3"/>
  <c r="T347" i="3"/>
  <c r="S347" i="3"/>
  <c r="R347" i="3"/>
  <c r="Q347" i="3"/>
  <c r="P347" i="3"/>
  <c r="O347" i="3"/>
  <c r="N347" i="3"/>
  <c r="M347" i="3"/>
  <c r="L347" i="3"/>
  <c r="K347" i="3"/>
  <c r="J347" i="3"/>
  <c r="I347" i="3"/>
  <c r="H347" i="3"/>
  <c r="G347" i="3"/>
  <c r="F347" i="3"/>
  <c r="E347" i="3"/>
  <c r="D347" i="3"/>
  <c r="C347" i="3"/>
  <c r="B347" i="3"/>
  <c r="V346" i="3"/>
  <c r="U346" i="3"/>
  <c r="T346" i="3"/>
  <c r="S346" i="3"/>
  <c r="R346" i="3"/>
  <c r="Q346" i="3"/>
  <c r="P346" i="3"/>
  <c r="O346" i="3"/>
  <c r="N346" i="3"/>
  <c r="M346" i="3"/>
  <c r="L346" i="3"/>
  <c r="K346" i="3"/>
  <c r="J346" i="3"/>
  <c r="I346" i="3"/>
  <c r="H346" i="3"/>
  <c r="G346" i="3"/>
  <c r="F346" i="3"/>
  <c r="E346" i="3"/>
  <c r="D346" i="3"/>
  <c r="C346" i="3"/>
  <c r="B346" i="3"/>
  <c r="V345" i="3"/>
  <c r="U345" i="3"/>
  <c r="T345" i="3"/>
  <c r="S345" i="3"/>
  <c r="R345" i="3"/>
  <c r="Q345" i="3"/>
  <c r="P345" i="3"/>
  <c r="O345" i="3"/>
  <c r="N345" i="3"/>
  <c r="M345" i="3"/>
  <c r="L345" i="3"/>
  <c r="K345" i="3"/>
  <c r="J345" i="3"/>
  <c r="I345" i="3"/>
  <c r="H345" i="3"/>
  <c r="G345" i="3"/>
  <c r="F345" i="3"/>
  <c r="E345" i="3"/>
  <c r="D345" i="3"/>
  <c r="C345" i="3"/>
  <c r="B345" i="3"/>
  <c r="V344" i="3"/>
  <c r="U344" i="3"/>
  <c r="T344" i="3"/>
  <c r="S344" i="3"/>
  <c r="R344" i="3"/>
  <c r="Q344" i="3"/>
  <c r="P344" i="3"/>
  <c r="O344" i="3"/>
  <c r="N344" i="3"/>
  <c r="M344" i="3"/>
  <c r="L344" i="3"/>
  <c r="K344" i="3"/>
  <c r="J344" i="3"/>
  <c r="I344" i="3"/>
  <c r="H344" i="3"/>
  <c r="G344" i="3"/>
  <c r="F344" i="3"/>
  <c r="E344" i="3"/>
  <c r="D344" i="3"/>
  <c r="C344" i="3"/>
  <c r="B344" i="3"/>
  <c r="V343" i="3"/>
  <c r="U343" i="3"/>
  <c r="T343" i="3"/>
  <c r="S343" i="3"/>
  <c r="R343" i="3"/>
  <c r="Q343" i="3"/>
  <c r="P343" i="3"/>
  <c r="O343" i="3"/>
  <c r="N343" i="3"/>
  <c r="M343" i="3"/>
  <c r="L343" i="3"/>
  <c r="K343" i="3"/>
  <c r="J343" i="3"/>
  <c r="I343" i="3"/>
  <c r="H343" i="3"/>
  <c r="G343" i="3"/>
  <c r="F343" i="3"/>
  <c r="E343" i="3"/>
  <c r="D343" i="3"/>
  <c r="C343" i="3"/>
  <c r="B343" i="3"/>
  <c r="V342" i="3"/>
  <c r="U342" i="3"/>
  <c r="T342" i="3"/>
  <c r="S342" i="3"/>
  <c r="R342" i="3"/>
  <c r="Q342" i="3"/>
  <c r="P342" i="3"/>
  <c r="O342" i="3"/>
  <c r="N342" i="3"/>
  <c r="M342" i="3"/>
  <c r="L342" i="3"/>
  <c r="K342" i="3"/>
  <c r="J342" i="3"/>
  <c r="I342" i="3"/>
  <c r="H342" i="3"/>
  <c r="G342" i="3"/>
  <c r="F342" i="3"/>
  <c r="E342" i="3"/>
  <c r="D342" i="3"/>
  <c r="C342" i="3"/>
  <c r="B342" i="3"/>
  <c r="V341" i="3"/>
  <c r="U341" i="3"/>
  <c r="T341" i="3"/>
  <c r="S341" i="3"/>
  <c r="R341" i="3"/>
  <c r="Q341" i="3"/>
  <c r="P341" i="3"/>
  <c r="O341" i="3"/>
  <c r="N341" i="3"/>
  <c r="M341" i="3"/>
  <c r="L341" i="3"/>
  <c r="K341" i="3"/>
  <c r="J341" i="3"/>
  <c r="I341" i="3"/>
  <c r="H341" i="3"/>
  <c r="G341" i="3"/>
  <c r="F341" i="3"/>
  <c r="E341" i="3"/>
  <c r="D341" i="3"/>
  <c r="C341" i="3"/>
  <c r="B341" i="3"/>
  <c r="V340" i="3"/>
  <c r="U340" i="3"/>
  <c r="T340" i="3"/>
  <c r="S340" i="3"/>
  <c r="R340" i="3"/>
  <c r="Q340" i="3"/>
  <c r="P340" i="3"/>
  <c r="O340" i="3"/>
  <c r="N340" i="3"/>
  <c r="M340" i="3"/>
  <c r="L340" i="3"/>
  <c r="K340" i="3"/>
  <c r="J340" i="3"/>
  <c r="I340" i="3"/>
  <c r="H340" i="3"/>
  <c r="G340" i="3"/>
  <c r="F340" i="3"/>
  <c r="E340" i="3"/>
  <c r="D340" i="3"/>
  <c r="C340" i="3"/>
  <c r="B340" i="3"/>
  <c r="V339" i="3"/>
  <c r="U339" i="3"/>
  <c r="T339" i="3"/>
  <c r="S339" i="3"/>
  <c r="R339" i="3"/>
  <c r="Q339" i="3"/>
  <c r="P339" i="3"/>
  <c r="O339" i="3"/>
  <c r="N339" i="3"/>
  <c r="M339" i="3"/>
  <c r="L339" i="3"/>
  <c r="K339" i="3"/>
  <c r="J339" i="3"/>
  <c r="I339" i="3"/>
  <c r="H339" i="3"/>
  <c r="G339" i="3"/>
  <c r="F339" i="3"/>
  <c r="E339" i="3"/>
  <c r="D339" i="3"/>
  <c r="C339" i="3"/>
  <c r="B339" i="3"/>
  <c r="V338" i="3"/>
  <c r="U338" i="3"/>
  <c r="T338" i="3"/>
  <c r="S338" i="3"/>
  <c r="R338" i="3"/>
  <c r="Q338" i="3"/>
  <c r="P338" i="3"/>
  <c r="O338" i="3"/>
  <c r="N338" i="3"/>
  <c r="M338" i="3"/>
  <c r="L338" i="3"/>
  <c r="K338" i="3"/>
  <c r="J338" i="3"/>
  <c r="I338" i="3"/>
  <c r="H338" i="3"/>
  <c r="G338" i="3"/>
  <c r="F338" i="3"/>
  <c r="E338" i="3"/>
  <c r="D338" i="3"/>
  <c r="C338" i="3"/>
  <c r="B338" i="3"/>
  <c r="V337" i="3"/>
  <c r="U337" i="3"/>
  <c r="T337" i="3"/>
  <c r="S337" i="3"/>
  <c r="R337" i="3"/>
  <c r="Q337" i="3"/>
  <c r="P337" i="3"/>
  <c r="O337" i="3"/>
  <c r="N337" i="3"/>
  <c r="M337" i="3"/>
  <c r="L337" i="3"/>
  <c r="K337" i="3"/>
  <c r="J337" i="3"/>
  <c r="I337" i="3"/>
  <c r="H337" i="3"/>
  <c r="G337" i="3"/>
  <c r="F337" i="3"/>
  <c r="E337" i="3"/>
  <c r="D337" i="3"/>
  <c r="C337" i="3"/>
  <c r="B337" i="3"/>
  <c r="V336" i="3"/>
  <c r="U336" i="3"/>
  <c r="T336" i="3"/>
  <c r="S336" i="3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E336" i="3"/>
  <c r="D336" i="3"/>
  <c r="C336" i="3"/>
  <c r="B336" i="3"/>
  <c r="V335" i="3"/>
  <c r="U335" i="3"/>
  <c r="T335" i="3"/>
  <c r="S335" i="3"/>
  <c r="R335" i="3"/>
  <c r="Q335" i="3"/>
  <c r="P335" i="3"/>
  <c r="O335" i="3"/>
  <c r="N335" i="3"/>
  <c r="M335" i="3"/>
  <c r="L335" i="3"/>
  <c r="K335" i="3"/>
  <c r="J335" i="3"/>
  <c r="I335" i="3"/>
  <c r="H335" i="3"/>
  <c r="G335" i="3"/>
  <c r="F335" i="3"/>
  <c r="E335" i="3"/>
  <c r="D335" i="3"/>
  <c r="C335" i="3"/>
  <c r="B335" i="3"/>
  <c r="V334" i="3"/>
  <c r="U334" i="3"/>
  <c r="T334" i="3"/>
  <c r="S334" i="3"/>
  <c r="R334" i="3"/>
  <c r="Q334" i="3"/>
  <c r="P334" i="3"/>
  <c r="O334" i="3"/>
  <c r="N334" i="3"/>
  <c r="M334" i="3"/>
  <c r="L334" i="3"/>
  <c r="K334" i="3"/>
  <c r="J334" i="3"/>
  <c r="I334" i="3"/>
  <c r="H334" i="3"/>
  <c r="G334" i="3"/>
  <c r="F334" i="3"/>
  <c r="E334" i="3"/>
  <c r="D334" i="3"/>
  <c r="C334" i="3"/>
  <c r="B334" i="3"/>
  <c r="V333" i="3"/>
  <c r="U333" i="3"/>
  <c r="T333" i="3"/>
  <c r="S333" i="3"/>
  <c r="R333" i="3"/>
  <c r="Q333" i="3"/>
  <c r="P333" i="3"/>
  <c r="O333" i="3"/>
  <c r="N333" i="3"/>
  <c r="M333" i="3"/>
  <c r="L333" i="3"/>
  <c r="K333" i="3"/>
  <c r="J333" i="3"/>
  <c r="I333" i="3"/>
  <c r="H333" i="3"/>
  <c r="G333" i="3"/>
  <c r="F333" i="3"/>
  <c r="E333" i="3"/>
  <c r="D333" i="3"/>
  <c r="C333" i="3"/>
  <c r="B333" i="3"/>
  <c r="V332" i="3"/>
  <c r="U332" i="3"/>
  <c r="T332" i="3"/>
  <c r="S332" i="3"/>
  <c r="R332" i="3"/>
  <c r="Q332" i="3"/>
  <c r="P332" i="3"/>
  <c r="O332" i="3"/>
  <c r="N332" i="3"/>
  <c r="M332" i="3"/>
  <c r="L332" i="3"/>
  <c r="K332" i="3"/>
  <c r="J332" i="3"/>
  <c r="I332" i="3"/>
  <c r="H332" i="3"/>
  <c r="G332" i="3"/>
  <c r="F332" i="3"/>
  <c r="E332" i="3"/>
  <c r="D332" i="3"/>
  <c r="C332" i="3"/>
  <c r="B332" i="3"/>
  <c r="V331" i="3"/>
  <c r="U331" i="3"/>
  <c r="T331" i="3"/>
  <c r="S331" i="3"/>
  <c r="R331" i="3"/>
  <c r="Q331" i="3"/>
  <c r="P331" i="3"/>
  <c r="O331" i="3"/>
  <c r="N331" i="3"/>
  <c r="M331" i="3"/>
  <c r="L331" i="3"/>
  <c r="K331" i="3"/>
  <c r="J331" i="3"/>
  <c r="I331" i="3"/>
  <c r="H331" i="3"/>
  <c r="G331" i="3"/>
  <c r="F331" i="3"/>
  <c r="E331" i="3"/>
  <c r="D331" i="3"/>
  <c r="C331" i="3"/>
  <c r="B331" i="3"/>
  <c r="V330" i="3"/>
  <c r="U330" i="3"/>
  <c r="T330" i="3"/>
  <c r="S330" i="3"/>
  <c r="R330" i="3"/>
  <c r="Q330" i="3"/>
  <c r="P330" i="3"/>
  <c r="O330" i="3"/>
  <c r="N330" i="3"/>
  <c r="M330" i="3"/>
  <c r="L330" i="3"/>
  <c r="K330" i="3"/>
  <c r="J330" i="3"/>
  <c r="I330" i="3"/>
  <c r="H330" i="3"/>
  <c r="G330" i="3"/>
  <c r="F330" i="3"/>
  <c r="E330" i="3"/>
  <c r="D330" i="3"/>
  <c r="C330" i="3"/>
  <c r="B330" i="3"/>
  <c r="V329" i="3"/>
  <c r="U329" i="3"/>
  <c r="T329" i="3"/>
  <c r="S329" i="3"/>
  <c r="R329" i="3"/>
  <c r="Q329" i="3"/>
  <c r="P329" i="3"/>
  <c r="O329" i="3"/>
  <c r="N329" i="3"/>
  <c r="M329" i="3"/>
  <c r="L329" i="3"/>
  <c r="K329" i="3"/>
  <c r="J329" i="3"/>
  <c r="I329" i="3"/>
  <c r="H329" i="3"/>
  <c r="G329" i="3"/>
  <c r="F329" i="3"/>
  <c r="E329" i="3"/>
  <c r="D329" i="3"/>
  <c r="C329" i="3"/>
  <c r="B329" i="3"/>
  <c r="V328" i="3"/>
  <c r="U328" i="3"/>
  <c r="T328" i="3"/>
  <c r="S328" i="3"/>
  <c r="R328" i="3"/>
  <c r="Q328" i="3"/>
  <c r="P328" i="3"/>
  <c r="O328" i="3"/>
  <c r="N328" i="3"/>
  <c r="M328" i="3"/>
  <c r="L328" i="3"/>
  <c r="K328" i="3"/>
  <c r="J328" i="3"/>
  <c r="I328" i="3"/>
  <c r="H328" i="3"/>
  <c r="G328" i="3"/>
  <c r="F328" i="3"/>
  <c r="E328" i="3"/>
  <c r="D328" i="3"/>
  <c r="C328" i="3"/>
  <c r="B328" i="3"/>
  <c r="V327" i="3"/>
  <c r="U327" i="3"/>
  <c r="T327" i="3"/>
  <c r="S327" i="3"/>
  <c r="R327" i="3"/>
  <c r="Q327" i="3"/>
  <c r="P327" i="3"/>
  <c r="O327" i="3"/>
  <c r="N327" i="3"/>
  <c r="M327" i="3"/>
  <c r="L327" i="3"/>
  <c r="K327" i="3"/>
  <c r="J327" i="3"/>
  <c r="I327" i="3"/>
  <c r="H327" i="3"/>
  <c r="G327" i="3"/>
  <c r="F327" i="3"/>
  <c r="E327" i="3"/>
  <c r="D327" i="3"/>
  <c r="C327" i="3"/>
  <c r="B327" i="3"/>
  <c r="V326" i="3"/>
  <c r="U326" i="3"/>
  <c r="T326" i="3"/>
  <c r="S326" i="3"/>
  <c r="R326" i="3"/>
  <c r="Q326" i="3"/>
  <c r="P326" i="3"/>
  <c r="O326" i="3"/>
  <c r="N326" i="3"/>
  <c r="M326" i="3"/>
  <c r="L326" i="3"/>
  <c r="K326" i="3"/>
  <c r="J326" i="3"/>
  <c r="I326" i="3"/>
  <c r="H326" i="3"/>
  <c r="G326" i="3"/>
  <c r="F326" i="3"/>
  <c r="E326" i="3"/>
  <c r="D326" i="3"/>
  <c r="C326" i="3"/>
  <c r="B326" i="3"/>
  <c r="V325" i="3"/>
  <c r="U325" i="3"/>
  <c r="T325" i="3"/>
  <c r="S325" i="3"/>
  <c r="R325" i="3"/>
  <c r="Q325" i="3"/>
  <c r="P325" i="3"/>
  <c r="O325" i="3"/>
  <c r="N325" i="3"/>
  <c r="M325" i="3"/>
  <c r="L325" i="3"/>
  <c r="K325" i="3"/>
  <c r="J325" i="3"/>
  <c r="I325" i="3"/>
  <c r="H325" i="3"/>
  <c r="G325" i="3"/>
  <c r="F325" i="3"/>
  <c r="E325" i="3"/>
  <c r="D325" i="3"/>
  <c r="C325" i="3"/>
  <c r="B325" i="3"/>
  <c r="V324" i="3"/>
  <c r="U324" i="3"/>
  <c r="T324" i="3"/>
  <c r="S324" i="3"/>
  <c r="R324" i="3"/>
  <c r="Q324" i="3"/>
  <c r="P324" i="3"/>
  <c r="O324" i="3"/>
  <c r="N324" i="3"/>
  <c r="M324" i="3"/>
  <c r="L324" i="3"/>
  <c r="K324" i="3"/>
  <c r="J324" i="3"/>
  <c r="I324" i="3"/>
  <c r="H324" i="3"/>
  <c r="G324" i="3"/>
  <c r="F324" i="3"/>
  <c r="E324" i="3"/>
  <c r="D324" i="3"/>
  <c r="C324" i="3"/>
  <c r="B324" i="3"/>
  <c r="V323" i="3"/>
  <c r="U323" i="3"/>
  <c r="T323" i="3"/>
  <c r="S323" i="3"/>
  <c r="R323" i="3"/>
  <c r="Q323" i="3"/>
  <c r="P323" i="3"/>
  <c r="O323" i="3"/>
  <c r="N323" i="3"/>
  <c r="M323" i="3"/>
  <c r="L323" i="3"/>
  <c r="K323" i="3"/>
  <c r="J323" i="3"/>
  <c r="I323" i="3"/>
  <c r="H323" i="3"/>
  <c r="G323" i="3"/>
  <c r="F323" i="3"/>
  <c r="E323" i="3"/>
  <c r="D323" i="3"/>
  <c r="C323" i="3"/>
  <c r="B323" i="3"/>
  <c r="V322" i="3"/>
  <c r="U322" i="3"/>
  <c r="T322" i="3"/>
  <c r="S322" i="3"/>
  <c r="R322" i="3"/>
  <c r="Q322" i="3"/>
  <c r="P322" i="3"/>
  <c r="O322" i="3"/>
  <c r="N322" i="3"/>
  <c r="M322" i="3"/>
  <c r="L322" i="3"/>
  <c r="K322" i="3"/>
  <c r="J322" i="3"/>
  <c r="I322" i="3"/>
  <c r="H322" i="3"/>
  <c r="G322" i="3"/>
  <c r="F322" i="3"/>
  <c r="E322" i="3"/>
  <c r="D322" i="3"/>
  <c r="C322" i="3"/>
  <c r="B322" i="3"/>
  <c r="V321" i="3"/>
  <c r="U321" i="3"/>
  <c r="T321" i="3"/>
  <c r="S321" i="3"/>
  <c r="R321" i="3"/>
  <c r="Q321" i="3"/>
  <c r="P321" i="3"/>
  <c r="O321" i="3"/>
  <c r="N321" i="3"/>
  <c r="M321" i="3"/>
  <c r="L321" i="3"/>
  <c r="K321" i="3"/>
  <c r="J321" i="3"/>
  <c r="I321" i="3"/>
  <c r="H321" i="3"/>
  <c r="G321" i="3"/>
  <c r="F321" i="3"/>
  <c r="E321" i="3"/>
  <c r="D321" i="3"/>
  <c r="C321" i="3"/>
  <c r="B321" i="3"/>
  <c r="V256" i="3"/>
  <c r="V320" i="3"/>
  <c r="U256" i="3"/>
  <c r="U320" i="3"/>
  <c r="T256" i="3"/>
  <c r="T320" i="3"/>
  <c r="S256" i="3"/>
  <c r="S320" i="3"/>
  <c r="R256" i="3"/>
  <c r="R320" i="3"/>
  <c r="Q256" i="3"/>
  <c r="Q320" i="3"/>
  <c r="P256" i="3"/>
  <c r="P320" i="3"/>
  <c r="O256" i="3"/>
  <c r="O320" i="3"/>
  <c r="N256" i="3"/>
  <c r="N320" i="3"/>
  <c r="M256" i="3"/>
  <c r="M320" i="3"/>
  <c r="L256" i="3"/>
  <c r="L320" i="3"/>
  <c r="K256" i="3"/>
  <c r="K320" i="3"/>
  <c r="J256" i="3"/>
  <c r="J320" i="3"/>
  <c r="I256" i="3"/>
  <c r="I320" i="3"/>
  <c r="H256" i="3"/>
  <c r="H320" i="3"/>
  <c r="G256" i="3"/>
  <c r="G320" i="3"/>
  <c r="F256" i="3"/>
  <c r="F320" i="3"/>
  <c r="E256" i="3"/>
  <c r="E320" i="3"/>
  <c r="D256" i="3"/>
  <c r="D320" i="3"/>
  <c r="C256" i="3"/>
  <c r="C320" i="3"/>
  <c r="B256" i="3"/>
  <c r="B320" i="3"/>
  <c r="V319" i="3"/>
  <c r="U319" i="3"/>
  <c r="T319" i="3"/>
  <c r="S319" i="3"/>
  <c r="R319" i="3"/>
  <c r="Q319" i="3"/>
  <c r="P319" i="3"/>
  <c r="O319" i="3"/>
  <c r="N319" i="3"/>
  <c r="M319" i="3"/>
  <c r="L319" i="3"/>
  <c r="K319" i="3"/>
  <c r="J319" i="3"/>
  <c r="I319" i="3"/>
  <c r="H319" i="3"/>
  <c r="G319" i="3"/>
  <c r="F319" i="3"/>
  <c r="E319" i="3"/>
  <c r="D319" i="3"/>
  <c r="C319" i="3"/>
  <c r="B319" i="3"/>
  <c r="V318" i="3"/>
  <c r="U318" i="3"/>
  <c r="T318" i="3"/>
  <c r="S318" i="3"/>
  <c r="R318" i="3"/>
  <c r="Q318" i="3"/>
  <c r="P318" i="3"/>
  <c r="O318" i="3"/>
  <c r="N318" i="3"/>
  <c r="M318" i="3"/>
  <c r="L318" i="3"/>
  <c r="K318" i="3"/>
  <c r="J318" i="3"/>
  <c r="I318" i="3"/>
  <c r="H318" i="3"/>
  <c r="G318" i="3"/>
  <c r="F318" i="3"/>
  <c r="E318" i="3"/>
  <c r="D318" i="3"/>
  <c r="C318" i="3"/>
  <c r="B318" i="3"/>
  <c r="V317" i="3"/>
  <c r="U317" i="3"/>
  <c r="T317" i="3"/>
  <c r="S317" i="3"/>
  <c r="R317" i="3"/>
  <c r="Q317" i="3"/>
  <c r="P317" i="3"/>
  <c r="O317" i="3"/>
  <c r="N317" i="3"/>
  <c r="M317" i="3"/>
  <c r="L317" i="3"/>
  <c r="K317" i="3"/>
  <c r="J317" i="3"/>
  <c r="I317" i="3"/>
  <c r="H317" i="3"/>
  <c r="G317" i="3"/>
  <c r="F317" i="3"/>
  <c r="E317" i="3"/>
  <c r="D317" i="3"/>
  <c r="C317" i="3"/>
  <c r="B317" i="3"/>
  <c r="V316" i="3"/>
  <c r="U316" i="3"/>
  <c r="T316" i="3"/>
  <c r="S316" i="3"/>
  <c r="R316" i="3"/>
  <c r="Q316" i="3"/>
  <c r="P316" i="3"/>
  <c r="O316" i="3"/>
  <c r="N316" i="3"/>
  <c r="M316" i="3"/>
  <c r="L316" i="3"/>
  <c r="K316" i="3"/>
  <c r="J316" i="3"/>
  <c r="I316" i="3"/>
  <c r="H316" i="3"/>
  <c r="G316" i="3"/>
  <c r="F316" i="3"/>
  <c r="E316" i="3"/>
  <c r="D316" i="3"/>
  <c r="C316" i="3"/>
  <c r="B316" i="3"/>
  <c r="V315" i="3"/>
  <c r="U315" i="3"/>
  <c r="T315" i="3"/>
  <c r="S315" i="3"/>
  <c r="R315" i="3"/>
  <c r="Q315" i="3"/>
  <c r="P315" i="3"/>
  <c r="O315" i="3"/>
  <c r="N315" i="3"/>
  <c r="M315" i="3"/>
  <c r="L315" i="3"/>
  <c r="K315" i="3"/>
  <c r="J315" i="3"/>
  <c r="I315" i="3"/>
  <c r="H315" i="3"/>
  <c r="G315" i="3"/>
  <c r="F315" i="3"/>
  <c r="E315" i="3"/>
  <c r="D315" i="3"/>
  <c r="C315" i="3"/>
  <c r="B315" i="3"/>
  <c r="V314" i="3"/>
  <c r="U314" i="3"/>
  <c r="T314" i="3"/>
  <c r="S314" i="3"/>
  <c r="R314" i="3"/>
  <c r="Q314" i="3"/>
  <c r="P314" i="3"/>
  <c r="O314" i="3"/>
  <c r="N314" i="3"/>
  <c r="M314" i="3"/>
  <c r="L314" i="3"/>
  <c r="K314" i="3"/>
  <c r="J314" i="3"/>
  <c r="I314" i="3"/>
  <c r="H314" i="3"/>
  <c r="G314" i="3"/>
  <c r="F314" i="3"/>
  <c r="E314" i="3"/>
  <c r="D314" i="3"/>
  <c r="C314" i="3"/>
  <c r="B314" i="3"/>
  <c r="V313" i="3"/>
  <c r="U313" i="3"/>
  <c r="T313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C313" i="3"/>
  <c r="B313" i="3"/>
  <c r="V312" i="3"/>
  <c r="U312" i="3"/>
  <c r="T312" i="3"/>
  <c r="S312" i="3"/>
  <c r="R312" i="3"/>
  <c r="Q312" i="3"/>
  <c r="P312" i="3"/>
  <c r="O312" i="3"/>
  <c r="N312" i="3"/>
  <c r="M312" i="3"/>
  <c r="L312" i="3"/>
  <c r="K312" i="3"/>
  <c r="J312" i="3"/>
  <c r="I312" i="3"/>
  <c r="H312" i="3"/>
  <c r="G312" i="3"/>
  <c r="F312" i="3"/>
  <c r="E312" i="3"/>
  <c r="D312" i="3"/>
  <c r="C312" i="3"/>
  <c r="B312" i="3"/>
  <c r="V311" i="3"/>
  <c r="U311" i="3"/>
  <c r="T311" i="3"/>
  <c r="S311" i="3"/>
  <c r="R311" i="3"/>
  <c r="Q311" i="3"/>
  <c r="P311" i="3"/>
  <c r="O311" i="3"/>
  <c r="N311" i="3"/>
  <c r="M311" i="3"/>
  <c r="L311" i="3"/>
  <c r="K311" i="3"/>
  <c r="J311" i="3"/>
  <c r="I311" i="3"/>
  <c r="H311" i="3"/>
  <c r="G311" i="3"/>
  <c r="F311" i="3"/>
  <c r="E311" i="3"/>
  <c r="D311" i="3"/>
  <c r="C311" i="3"/>
  <c r="B311" i="3"/>
  <c r="V310" i="3"/>
  <c r="U310" i="3"/>
  <c r="T310" i="3"/>
  <c r="S310" i="3"/>
  <c r="R310" i="3"/>
  <c r="Q310" i="3"/>
  <c r="P310" i="3"/>
  <c r="O310" i="3"/>
  <c r="N310" i="3"/>
  <c r="M310" i="3"/>
  <c r="L310" i="3"/>
  <c r="K310" i="3"/>
  <c r="J310" i="3"/>
  <c r="I310" i="3"/>
  <c r="H310" i="3"/>
  <c r="G310" i="3"/>
  <c r="F310" i="3"/>
  <c r="E310" i="3"/>
  <c r="D310" i="3"/>
  <c r="C310" i="3"/>
  <c r="B310" i="3"/>
  <c r="V309" i="3"/>
  <c r="U309" i="3"/>
  <c r="T309" i="3"/>
  <c r="S309" i="3"/>
  <c r="R309" i="3"/>
  <c r="Q309" i="3"/>
  <c r="P309" i="3"/>
  <c r="O309" i="3"/>
  <c r="N309" i="3"/>
  <c r="M309" i="3"/>
  <c r="L309" i="3"/>
  <c r="K309" i="3"/>
  <c r="J309" i="3"/>
  <c r="I309" i="3"/>
  <c r="H309" i="3"/>
  <c r="G309" i="3"/>
  <c r="F309" i="3"/>
  <c r="E309" i="3"/>
  <c r="D309" i="3"/>
  <c r="C309" i="3"/>
  <c r="B309" i="3"/>
  <c r="V308" i="3"/>
  <c r="U308" i="3"/>
  <c r="T308" i="3"/>
  <c r="S308" i="3"/>
  <c r="R308" i="3"/>
  <c r="Q308" i="3"/>
  <c r="P308" i="3"/>
  <c r="O308" i="3"/>
  <c r="N308" i="3"/>
  <c r="M308" i="3"/>
  <c r="L308" i="3"/>
  <c r="K308" i="3"/>
  <c r="J308" i="3"/>
  <c r="I308" i="3"/>
  <c r="H308" i="3"/>
  <c r="G308" i="3"/>
  <c r="F308" i="3"/>
  <c r="E308" i="3"/>
  <c r="D308" i="3"/>
  <c r="C308" i="3"/>
  <c r="B308" i="3"/>
  <c r="V307" i="3"/>
  <c r="U307" i="3"/>
  <c r="T307" i="3"/>
  <c r="S307" i="3"/>
  <c r="R307" i="3"/>
  <c r="Q307" i="3"/>
  <c r="P307" i="3"/>
  <c r="O307" i="3"/>
  <c r="N307" i="3"/>
  <c r="M307" i="3"/>
  <c r="L307" i="3"/>
  <c r="K307" i="3"/>
  <c r="J307" i="3"/>
  <c r="I307" i="3"/>
  <c r="H307" i="3"/>
  <c r="G307" i="3"/>
  <c r="F307" i="3"/>
  <c r="E307" i="3"/>
  <c r="D307" i="3"/>
  <c r="C307" i="3"/>
  <c r="B307" i="3"/>
  <c r="V306" i="3"/>
  <c r="U306" i="3"/>
  <c r="T306" i="3"/>
  <c r="S306" i="3"/>
  <c r="R306" i="3"/>
  <c r="Q306" i="3"/>
  <c r="P306" i="3"/>
  <c r="O306" i="3"/>
  <c r="N306" i="3"/>
  <c r="M306" i="3"/>
  <c r="L306" i="3"/>
  <c r="K306" i="3"/>
  <c r="J306" i="3"/>
  <c r="I306" i="3"/>
  <c r="H306" i="3"/>
  <c r="G306" i="3"/>
  <c r="F306" i="3"/>
  <c r="E306" i="3"/>
  <c r="D306" i="3"/>
  <c r="C306" i="3"/>
  <c r="B306" i="3"/>
  <c r="V305" i="3"/>
  <c r="U305" i="3"/>
  <c r="T305" i="3"/>
  <c r="S305" i="3"/>
  <c r="R305" i="3"/>
  <c r="Q305" i="3"/>
  <c r="P305" i="3"/>
  <c r="O305" i="3"/>
  <c r="N305" i="3"/>
  <c r="M305" i="3"/>
  <c r="L305" i="3"/>
  <c r="K305" i="3"/>
  <c r="J305" i="3"/>
  <c r="I305" i="3"/>
  <c r="H305" i="3"/>
  <c r="G305" i="3"/>
  <c r="F305" i="3"/>
  <c r="E305" i="3"/>
  <c r="D305" i="3"/>
  <c r="C305" i="3"/>
  <c r="B305" i="3"/>
  <c r="V304" i="3"/>
  <c r="U304" i="3"/>
  <c r="T304" i="3"/>
  <c r="S304" i="3"/>
  <c r="R304" i="3"/>
  <c r="Q304" i="3"/>
  <c r="P304" i="3"/>
  <c r="O304" i="3"/>
  <c r="N304" i="3"/>
  <c r="M304" i="3"/>
  <c r="L304" i="3"/>
  <c r="K304" i="3"/>
  <c r="J304" i="3"/>
  <c r="I304" i="3"/>
  <c r="H304" i="3"/>
  <c r="G304" i="3"/>
  <c r="F304" i="3"/>
  <c r="E304" i="3"/>
  <c r="D304" i="3"/>
  <c r="C304" i="3"/>
  <c r="B304" i="3"/>
  <c r="V303" i="3"/>
  <c r="U303" i="3"/>
  <c r="T303" i="3"/>
  <c r="S303" i="3"/>
  <c r="R303" i="3"/>
  <c r="Q303" i="3"/>
  <c r="P303" i="3"/>
  <c r="O303" i="3"/>
  <c r="N303" i="3"/>
  <c r="M303" i="3"/>
  <c r="L303" i="3"/>
  <c r="K303" i="3"/>
  <c r="J303" i="3"/>
  <c r="I303" i="3"/>
  <c r="H303" i="3"/>
  <c r="G303" i="3"/>
  <c r="F303" i="3"/>
  <c r="E303" i="3"/>
  <c r="D303" i="3"/>
  <c r="C303" i="3"/>
  <c r="B303" i="3"/>
  <c r="V302" i="3"/>
  <c r="U302" i="3"/>
  <c r="T302" i="3"/>
  <c r="S302" i="3"/>
  <c r="R302" i="3"/>
  <c r="Q302" i="3"/>
  <c r="P302" i="3"/>
  <c r="O302" i="3"/>
  <c r="N302" i="3"/>
  <c r="M302" i="3"/>
  <c r="L302" i="3"/>
  <c r="K302" i="3"/>
  <c r="J302" i="3"/>
  <c r="I302" i="3"/>
  <c r="H302" i="3"/>
  <c r="G302" i="3"/>
  <c r="F302" i="3"/>
  <c r="E302" i="3"/>
  <c r="D302" i="3"/>
  <c r="C302" i="3"/>
  <c r="B302" i="3"/>
  <c r="V301" i="3"/>
  <c r="U301" i="3"/>
  <c r="T301" i="3"/>
  <c r="S301" i="3"/>
  <c r="R301" i="3"/>
  <c r="Q301" i="3"/>
  <c r="P301" i="3"/>
  <c r="O301" i="3"/>
  <c r="N301" i="3"/>
  <c r="M301" i="3"/>
  <c r="L301" i="3"/>
  <c r="K301" i="3"/>
  <c r="J301" i="3"/>
  <c r="I301" i="3"/>
  <c r="H301" i="3"/>
  <c r="G301" i="3"/>
  <c r="F301" i="3"/>
  <c r="E301" i="3"/>
  <c r="D301" i="3"/>
  <c r="C301" i="3"/>
  <c r="B301" i="3"/>
  <c r="V300" i="3"/>
  <c r="U300" i="3"/>
  <c r="T300" i="3"/>
  <c r="S300" i="3"/>
  <c r="R300" i="3"/>
  <c r="Q300" i="3"/>
  <c r="P300" i="3"/>
  <c r="O300" i="3"/>
  <c r="N300" i="3"/>
  <c r="M300" i="3"/>
  <c r="L300" i="3"/>
  <c r="K300" i="3"/>
  <c r="J300" i="3"/>
  <c r="I300" i="3"/>
  <c r="H300" i="3"/>
  <c r="G300" i="3"/>
  <c r="F300" i="3"/>
  <c r="E300" i="3"/>
  <c r="D300" i="3"/>
  <c r="C300" i="3"/>
  <c r="B300" i="3"/>
  <c r="V299" i="3"/>
  <c r="U299" i="3"/>
  <c r="T299" i="3"/>
  <c r="S299" i="3"/>
  <c r="R299" i="3"/>
  <c r="Q299" i="3"/>
  <c r="P299" i="3"/>
  <c r="O299" i="3"/>
  <c r="N299" i="3"/>
  <c r="M299" i="3"/>
  <c r="L299" i="3"/>
  <c r="K299" i="3"/>
  <c r="J299" i="3"/>
  <c r="I299" i="3"/>
  <c r="H299" i="3"/>
  <c r="G299" i="3"/>
  <c r="F299" i="3"/>
  <c r="E299" i="3"/>
  <c r="D299" i="3"/>
  <c r="C299" i="3"/>
  <c r="B299" i="3"/>
  <c r="V298" i="3"/>
  <c r="U298" i="3"/>
  <c r="T298" i="3"/>
  <c r="S298" i="3"/>
  <c r="R298" i="3"/>
  <c r="Q298" i="3"/>
  <c r="P298" i="3"/>
  <c r="O298" i="3"/>
  <c r="N298" i="3"/>
  <c r="M298" i="3"/>
  <c r="L298" i="3"/>
  <c r="K298" i="3"/>
  <c r="J298" i="3"/>
  <c r="I298" i="3"/>
  <c r="H298" i="3"/>
  <c r="G298" i="3"/>
  <c r="F298" i="3"/>
  <c r="E298" i="3"/>
  <c r="D298" i="3"/>
  <c r="C298" i="3"/>
  <c r="B298" i="3"/>
  <c r="V297" i="3"/>
  <c r="U297" i="3"/>
  <c r="T297" i="3"/>
  <c r="S297" i="3"/>
  <c r="R297" i="3"/>
  <c r="Q297" i="3"/>
  <c r="P297" i="3"/>
  <c r="O297" i="3"/>
  <c r="N297" i="3"/>
  <c r="M297" i="3"/>
  <c r="L297" i="3"/>
  <c r="K297" i="3"/>
  <c r="J297" i="3"/>
  <c r="I297" i="3"/>
  <c r="H297" i="3"/>
  <c r="G297" i="3"/>
  <c r="F297" i="3"/>
  <c r="E297" i="3"/>
  <c r="D297" i="3"/>
  <c r="C297" i="3"/>
  <c r="B297" i="3"/>
  <c r="V296" i="3"/>
  <c r="U296" i="3"/>
  <c r="T296" i="3"/>
  <c r="S296" i="3"/>
  <c r="R296" i="3"/>
  <c r="Q296" i="3"/>
  <c r="P296" i="3"/>
  <c r="O296" i="3"/>
  <c r="N296" i="3"/>
  <c r="M296" i="3"/>
  <c r="L296" i="3"/>
  <c r="K296" i="3"/>
  <c r="J296" i="3"/>
  <c r="I296" i="3"/>
  <c r="H296" i="3"/>
  <c r="G296" i="3"/>
  <c r="F296" i="3"/>
  <c r="E296" i="3"/>
  <c r="D296" i="3"/>
  <c r="C296" i="3"/>
  <c r="B296" i="3"/>
  <c r="V295" i="3"/>
  <c r="U295" i="3"/>
  <c r="T295" i="3"/>
  <c r="S295" i="3"/>
  <c r="R295" i="3"/>
  <c r="Q295" i="3"/>
  <c r="P295" i="3"/>
  <c r="O295" i="3"/>
  <c r="N295" i="3"/>
  <c r="M295" i="3"/>
  <c r="L295" i="3"/>
  <c r="K295" i="3"/>
  <c r="J295" i="3"/>
  <c r="I295" i="3"/>
  <c r="H295" i="3"/>
  <c r="G295" i="3"/>
  <c r="F295" i="3"/>
  <c r="E295" i="3"/>
  <c r="D295" i="3"/>
  <c r="C295" i="3"/>
  <c r="B295" i="3"/>
  <c r="V294" i="3"/>
  <c r="U294" i="3"/>
  <c r="T294" i="3"/>
  <c r="S294" i="3"/>
  <c r="R294" i="3"/>
  <c r="Q294" i="3"/>
  <c r="P294" i="3"/>
  <c r="O294" i="3"/>
  <c r="N294" i="3"/>
  <c r="M294" i="3"/>
  <c r="L294" i="3"/>
  <c r="K294" i="3"/>
  <c r="J294" i="3"/>
  <c r="I294" i="3"/>
  <c r="H294" i="3"/>
  <c r="G294" i="3"/>
  <c r="F294" i="3"/>
  <c r="E294" i="3"/>
  <c r="D294" i="3"/>
  <c r="C294" i="3"/>
  <c r="B294" i="3"/>
  <c r="V293" i="3"/>
  <c r="U293" i="3"/>
  <c r="T293" i="3"/>
  <c r="S293" i="3"/>
  <c r="R293" i="3"/>
  <c r="Q293" i="3"/>
  <c r="P293" i="3"/>
  <c r="O293" i="3"/>
  <c r="N293" i="3"/>
  <c r="M293" i="3"/>
  <c r="L293" i="3"/>
  <c r="K293" i="3"/>
  <c r="J293" i="3"/>
  <c r="I293" i="3"/>
  <c r="H293" i="3"/>
  <c r="G293" i="3"/>
  <c r="F293" i="3"/>
  <c r="E293" i="3"/>
  <c r="D293" i="3"/>
  <c r="C293" i="3"/>
  <c r="B293" i="3"/>
  <c r="V292" i="3"/>
  <c r="U292" i="3"/>
  <c r="T292" i="3"/>
  <c r="S292" i="3"/>
  <c r="R292" i="3"/>
  <c r="Q292" i="3"/>
  <c r="P292" i="3"/>
  <c r="O292" i="3"/>
  <c r="N292" i="3"/>
  <c r="M292" i="3"/>
  <c r="L292" i="3"/>
  <c r="K292" i="3"/>
  <c r="J292" i="3"/>
  <c r="I292" i="3"/>
  <c r="H292" i="3"/>
  <c r="G292" i="3"/>
  <c r="F292" i="3"/>
  <c r="E292" i="3"/>
  <c r="D292" i="3"/>
  <c r="C292" i="3"/>
  <c r="B292" i="3"/>
  <c r="V291" i="3"/>
  <c r="U291" i="3"/>
  <c r="T291" i="3"/>
  <c r="S291" i="3"/>
  <c r="R291" i="3"/>
  <c r="Q291" i="3"/>
  <c r="P291" i="3"/>
  <c r="O291" i="3"/>
  <c r="N291" i="3"/>
  <c r="M291" i="3"/>
  <c r="L291" i="3"/>
  <c r="K291" i="3"/>
  <c r="J291" i="3"/>
  <c r="I291" i="3"/>
  <c r="H291" i="3"/>
  <c r="G291" i="3"/>
  <c r="F291" i="3"/>
  <c r="E291" i="3"/>
  <c r="D291" i="3"/>
  <c r="C291" i="3"/>
  <c r="B291" i="3"/>
  <c r="V290" i="3"/>
  <c r="U290" i="3"/>
  <c r="T290" i="3"/>
  <c r="S290" i="3"/>
  <c r="R290" i="3"/>
  <c r="Q290" i="3"/>
  <c r="P290" i="3"/>
  <c r="O290" i="3"/>
  <c r="N290" i="3"/>
  <c r="M290" i="3"/>
  <c r="L290" i="3"/>
  <c r="K290" i="3"/>
  <c r="J290" i="3"/>
  <c r="I290" i="3"/>
  <c r="H290" i="3"/>
  <c r="G290" i="3"/>
  <c r="F290" i="3"/>
  <c r="E290" i="3"/>
  <c r="D290" i="3"/>
  <c r="C290" i="3"/>
  <c r="B290" i="3"/>
  <c r="V254" i="3"/>
  <c r="U254" i="3"/>
  <c r="T254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V134" i="3"/>
  <c r="V135" i="3"/>
  <c r="V136" i="3"/>
  <c r="V140" i="3"/>
  <c r="V144" i="3"/>
  <c r="V133" i="3"/>
  <c r="V138" i="3"/>
  <c r="V147" i="3"/>
  <c r="V148" i="3"/>
  <c r="V149" i="3"/>
  <c r="V150" i="3"/>
  <c r="V151" i="3"/>
  <c r="V152" i="3"/>
  <c r="V153" i="3"/>
  <c r="V154" i="3"/>
  <c r="V155" i="3"/>
  <c r="V156" i="3"/>
  <c r="V157" i="3"/>
  <c r="V158" i="3"/>
  <c r="V159" i="3"/>
  <c r="V160" i="3"/>
  <c r="V161" i="3"/>
  <c r="V162" i="3"/>
  <c r="V163" i="3"/>
  <c r="V164" i="3"/>
  <c r="V165" i="3"/>
  <c r="V166" i="3"/>
  <c r="V167" i="3"/>
  <c r="V168" i="3"/>
  <c r="V169" i="3"/>
  <c r="V170" i="3"/>
  <c r="V171" i="3"/>
  <c r="V172" i="3"/>
  <c r="V173" i="3"/>
  <c r="V174" i="3"/>
  <c r="V175" i="3"/>
  <c r="V176" i="3"/>
  <c r="V142" i="3"/>
  <c r="V145" i="3"/>
  <c r="V137" i="3"/>
  <c r="V139" i="3"/>
  <c r="V238" i="3"/>
  <c r="U134" i="3"/>
  <c r="U135" i="3"/>
  <c r="U136" i="3"/>
  <c r="U140" i="3"/>
  <c r="U144" i="3"/>
  <c r="U133" i="3"/>
  <c r="U138" i="3"/>
  <c r="U147" i="3"/>
  <c r="U148" i="3"/>
  <c r="U149" i="3"/>
  <c r="U150" i="3"/>
  <c r="U151" i="3"/>
  <c r="U152" i="3"/>
  <c r="U153" i="3"/>
  <c r="U154" i="3"/>
  <c r="U155" i="3"/>
  <c r="U156" i="3"/>
  <c r="U157" i="3"/>
  <c r="U158" i="3"/>
  <c r="U159" i="3"/>
  <c r="U160" i="3"/>
  <c r="U161" i="3"/>
  <c r="U162" i="3"/>
  <c r="U163" i="3"/>
  <c r="U164" i="3"/>
  <c r="U165" i="3"/>
  <c r="U166" i="3"/>
  <c r="U167" i="3"/>
  <c r="U168" i="3"/>
  <c r="U169" i="3"/>
  <c r="U170" i="3"/>
  <c r="U171" i="3"/>
  <c r="U172" i="3"/>
  <c r="U173" i="3"/>
  <c r="U174" i="3"/>
  <c r="U175" i="3"/>
  <c r="U176" i="3"/>
  <c r="U142" i="3"/>
  <c r="U145" i="3"/>
  <c r="U137" i="3"/>
  <c r="U139" i="3"/>
  <c r="U238" i="3"/>
  <c r="T134" i="3"/>
  <c r="T135" i="3"/>
  <c r="T136" i="3"/>
  <c r="T140" i="3"/>
  <c r="T144" i="3"/>
  <c r="T133" i="3"/>
  <c r="T138" i="3"/>
  <c r="T147" i="3"/>
  <c r="T148" i="3"/>
  <c r="T149" i="3"/>
  <c r="T150" i="3"/>
  <c r="T151" i="3"/>
  <c r="T152" i="3"/>
  <c r="T153" i="3"/>
  <c r="T154" i="3"/>
  <c r="T155" i="3"/>
  <c r="T156" i="3"/>
  <c r="T157" i="3"/>
  <c r="T158" i="3"/>
  <c r="T159" i="3"/>
  <c r="T160" i="3"/>
  <c r="T161" i="3"/>
  <c r="T162" i="3"/>
  <c r="T163" i="3"/>
  <c r="T164" i="3"/>
  <c r="T165" i="3"/>
  <c r="T166" i="3"/>
  <c r="T167" i="3"/>
  <c r="T168" i="3"/>
  <c r="T169" i="3"/>
  <c r="T170" i="3"/>
  <c r="T171" i="3"/>
  <c r="T172" i="3"/>
  <c r="T173" i="3"/>
  <c r="T174" i="3"/>
  <c r="T175" i="3"/>
  <c r="T176" i="3"/>
  <c r="T142" i="3"/>
  <c r="T145" i="3"/>
  <c r="T137" i="3"/>
  <c r="T139" i="3"/>
  <c r="T238" i="3"/>
  <c r="S134" i="3"/>
  <c r="S135" i="3"/>
  <c r="S136" i="3"/>
  <c r="S140" i="3"/>
  <c r="S144" i="3"/>
  <c r="S133" i="3"/>
  <c r="S138" i="3"/>
  <c r="S147" i="3"/>
  <c r="S148" i="3"/>
  <c r="S149" i="3"/>
  <c r="S150" i="3"/>
  <c r="S151" i="3"/>
  <c r="S152" i="3"/>
  <c r="S153" i="3"/>
  <c r="S154" i="3"/>
  <c r="S155" i="3"/>
  <c r="S156" i="3"/>
  <c r="S157" i="3"/>
  <c r="S158" i="3"/>
  <c r="S159" i="3"/>
  <c r="S160" i="3"/>
  <c r="S161" i="3"/>
  <c r="S162" i="3"/>
  <c r="S163" i="3"/>
  <c r="S164" i="3"/>
  <c r="S165" i="3"/>
  <c r="S166" i="3"/>
  <c r="S167" i="3"/>
  <c r="S168" i="3"/>
  <c r="S169" i="3"/>
  <c r="S170" i="3"/>
  <c r="S171" i="3"/>
  <c r="S172" i="3"/>
  <c r="S173" i="3"/>
  <c r="S174" i="3"/>
  <c r="S175" i="3"/>
  <c r="S176" i="3"/>
  <c r="S142" i="3"/>
  <c r="S145" i="3"/>
  <c r="S137" i="3"/>
  <c r="S139" i="3"/>
  <c r="S238" i="3"/>
  <c r="R134" i="3"/>
  <c r="R135" i="3"/>
  <c r="R136" i="3"/>
  <c r="R140" i="3"/>
  <c r="R144" i="3"/>
  <c r="R133" i="3"/>
  <c r="R138" i="3"/>
  <c r="R147" i="3"/>
  <c r="R148" i="3"/>
  <c r="R149" i="3"/>
  <c r="R150" i="3"/>
  <c r="R151" i="3"/>
  <c r="R152" i="3"/>
  <c r="R153" i="3"/>
  <c r="R154" i="3"/>
  <c r="R155" i="3"/>
  <c r="R156" i="3"/>
  <c r="R157" i="3"/>
  <c r="R158" i="3"/>
  <c r="R159" i="3"/>
  <c r="R160" i="3"/>
  <c r="R161" i="3"/>
  <c r="R162" i="3"/>
  <c r="R163" i="3"/>
  <c r="R164" i="3"/>
  <c r="R165" i="3"/>
  <c r="R166" i="3"/>
  <c r="R167" i="3"/>
  <c r="R168" i="3"/>
  <c r="R169" i="3"/>
  <c r="R170" i="3"/>
  <c r="R171" i="3"/>
  <c r="R172" i="3"/>
  <c r="R173" i="3"/>
  <c r="R174" i="3"/>
  <c r="R175" i="3"/>
  <c r="R176" i="3"/>
  <c r="R142" i="3"/>
  <c r="R145" i="3"/>
  <c r="R137" i="3"/>
  <c r="R139" i="3"/>
  <c r="R238" i="3"/>
  <c r="Q134" i="3"/>
  <c r="Q135" i="3"/>
  <c r="Q136" i="3"/>
  <c r="Q140" i="3"/>
  <c r="Q144" i="3"/>
  <c r="Q133" i="3"/>
  <c r="Q138" i="3"/>
  <c r="Q147" i="3"/>
  <c r="Q148" i="3"/>
  <c r="Q149" i="3"/>
  <c r="Q150" i="3"/>
  <c r="Q151" i="3"/>
  <c r="Q152" i="3"/>
  <c r="Q153" i="3"/>
  <c r="Q154" i="3"/>
  <c r="Q155" i="3"/>
  <c r="Q156" i="3"/>
  <c r="Q157" i="3"/>
  <c r="Q158" i="3"/>
  <c r="Q159" i="3"/>
  <c r="Q160" i="3"/>
  <c r="Q161" i="3"/>
  <c r="Q162" i="3"/>
  <c r="Q163" i="3"/>
  <c r="Q164" i="3"/>
  <c r="Q165" i="3"/>
  <c r="Q166" i="3"/>
  <c r="Q167" i="3"/>
  <c r="Q168" i="3"/>
  <c r="Q169" i="3"/>
  <c r="Q170" i="3"/>
  <c r="Q171" i="3"/>
  <c r="Q172" i="3"/>
  <c r="Q173" i="3"/>
  <c r="Q174" i="3"/>
  <c r="Q175" i="3"/>
  <c r="Q176" i="3"/>
  <c r="Q142" i="3"/>
  <c r="Q145" i="3"/>
  <c r="Q137" i="3"/>
  <c r="Q139" i="3"/>
  <c r="Q238" i="3"/>
  <c r="P134" i="3"/>
  <c r="P135" i="3"/>
  <c r="P136" i="3"/>
  <c r="P140" i="3"/>
  <c r="P144" i="3"/>
  <c r="P133" i="3"/>
  <c r="P138" i="3"/>
  <c r="P147" i="3"/>
  <c r="P148" i="3"/>
  <c r="P149" i="3"/>
  <c r="P150" i="3"/>
  <c r="P151" i="3"/>
  <c r="P152" i="3"/>
  <c r="P153" i="3"/>
  <c r="P154" i="3"/>
  <c r="P155" i="3"/>
  <c r="P156" i="3"/>
  <c r="P157" i="3"/>
  <c r="P158" i="3"/>
  <c r="P159" i="3"/>
  <c r="P160" i="3"/>
  <c r="P161" i="3"/>
  <c r="P162" i="3"/>
  <c r="P163" i="3"/>
  <c r="P164" i="3"/>
  <c r="P165" i="3"/>
  <c r="P166" i="3"/>
  <c r="P167" i="3"/>
  <c r="P168" i="3"/>
  <c r="P169" i="3"/>
  <c r="P170" i="3"/>
  <c r="P171" i="3"/>
  <c r="P172" i="3"/>
  <c r="P173" i="3"/>
  <c r="P174" i="3"/>
  <c r="P175" i="3"/>
  <c r="P176" i="3"/>
  <c r="P142" i="3"/>
  <c r="P145" i="3"/>
  <c r="P137" i="3"/>
  <c r="P139" i="3"/>
  <c r="P238" i="3"/>
  <c r="O134" i="3"/>
  <c r="O135" i="3"/>
  <c r="O136" i="3"/>
  <c r="O140" i="3"/>
  <c r="O144" i="3"/>
  <c r="O133" i="3"/>
  <c r="O138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6" i="3"/>
  <c r="O167" i="3"/>
  <c r="O168" i="3"/>
  <c r="O169" i="3"/>
  <c r="O170" i="3"/>
  <c r="O171" i="3"/>
  <c r="O172" i="3"/>
  <c r="O173" i="3"/>
  <c r="O174" i="3"/>
  <c r="O175" i="3"/>
  <c r="O176" i="3"/>
  <c r="O142" i="3"/>
  <c r="O145" i="3"/>
  <c r="O137" i="3"/>
  <c r="O139" i="3"/>
  <c r="O238" i="3"/>
  <c r="N134" i="3"/>
  <c r="N135" i="3"/>
  <c r="N136" i="3"/>
  <c r="N140" i="3"/>
  <c r="N144" i="3"/>
  <c r="N133" i="3"/>
  <c r="N138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42" i="3"/>
  <c r="N145" i="3"/>
  <c r="N137" i="3"/>
  <c r="N139" i="3"/>
  <c r="N238" i="3"/>
  <c r="M134" i="3"/>
  <c r="M135" i="3"/>
  <c r="M136" i="3"/>
  <c r="M140" i="3"/>
  <c r="M144" i="3"/>
  <c r="M133" i="3"/>
  <c r="M138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42" i="3"/>
  <c r="M145" i="3"/>
  <c r="M137" i="3"/>
  <c r="M139" i="3"/>
  <c r="M238" i="3"/>
  <c r="L134" i="3"/>
  <c r="L135" i="3"/>
  <c r="L136" i="3"/>
  <c r="L140" i="3"/>
  <c r="L144" i="3"/>
  <c r="L133" i="3"/>
  <c r="L138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42" i="3"/>
  <c r="L145" i="3"/>
  <c r="L137" i="3"/>
  <c r="L139" i="3"/>
  <c r="L238" i="3"/>
  <c r="K134" i="3"/>
  <c r="K135" i="3"/>
  <c r="K136" i="3"/>
  <c r="K140" i="3"/>
  <c r="K144" i="3"/>
  <c r="K133" i="3"/>
  <c r="K138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42" i="3"/>
  <c r="K145" i="3"/>
  <c r="K137" i="3"/>
  <c r="K139" i="3"/>
  <c r="K238" i="3"/>
  <c r="J134" i="3"/>
  <c r="J135" i="3"/>
  <c r="J136" i="3"/>
  <c r="J140" i="3"/>
  <c r="J144" i="3"/>
  <c r="J133" i="3"/>
  <c r="J138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42" i="3"/>
  <c r="J145" i="3"/>
  <c r="J137" i="3"/>
  <c r="J139" i="3"/>
  <c r="J238" i="3"/>
  <c r="I134" i="3"/>
  <c r="I135" i="3"/>
  <c r="I136" i="3"/>
  <c r="I140" i="3"/>
  <c r="I144" i="3"/>
  <c r="I133" i="3"/>
  <c r="I138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42" i="3"/>
  <c r="I145" i="3"/>
  <c r="I137" i="3"/>
  <c r="I139" i="3"/>
  <c r="I238" i="3"/>
  <c r="H134" i="3"/>
  <c r="H135" i="3"/>
  <c r="H136" i="3"/>
  <c r="H140" i="3"/>
  <c r="H144" i="3"/>
  <c r="H133" i="3"/>
  <c r="H138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42" i="3"/>
  <c r="H145" i="3"/>
  <c r="H137" i="3"/>
  <c r="H139" i="3"/>
  <c r="H238" i="3"/>
  <c r="G134" i="3"/>
  <c r="G135" i="3"/>
  <c r="G136" i="3"/>
  <c r="G140" i="3"/>
  <c r="G144" i="3"/>
  <c r="G133" i="3"/>
  <c r="G138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42" i="3"/>
  <c r="G145" i="3"/>
  <c r="G137" i="3"/>
  <c r="G139" i="3"/>
  <c r="G238" i="3"/>
  <c r="F134" i="3"/>
  <c r="F135" i="3"/>
  <c r="F136" i="3"/>
  <c r="F140" i="3"/>
  <c r="F144" i="3"/>
  <c r="F133" i="3"/>
  <c r="F138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42" i="3"/>
  <c r="F145" i="3"/>
  <c r="F137" i="3"/>
  <c r="F139" i="3"/>
  <c r="F238" i="3"/>
  <c r="E134" i="3"/>
  <c r="E135" i="3"/>
  <c r="E136" i="3"/>
  <c r="E140" i="3"/>
  <c r="E144" i="3"/>
  <c r="E133" i="3"/>
  <c r="E138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42" i="3"/>
  <c r="E145" i="3"/>
  <c r="E137" i="3"/>
  <c r="E139" i="3"/>
  <c r="E238" i="3"/>
  <c r="D134" i="3"/>
  <c r="D135" i="3"/>
  <c r="D136" i="3"/>
  <c r="D140" i="3"/>
  <c r="D144" i="3"/>
  <c r="D133" i="3"/>
  <c r="D138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42" i="3"/>
  <c r="D145" i="3"/>
  <c r="D137" i="3"/>
  <c r="D139" i="3"/>
  <c r="D238" i="3"/>
  <c r="C134" i="3"/>
  <c r="C135" i="3"/>
  <c r="C136" i="3"/>
  <c r="C140" i="3"/>
  <c r="C144" i="3"/>
  <c r="C133" i="3"/>
  <c r="C138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42" i="3"/>
  <c r="C145" i="3"/>
  <c r="C137" i="3"/>
  <c r="C139" i="3"/>
  <c r="C238" i="3"/>
  <c r="B134" i="3"/>
  <c r="B135" i="3"/>
  <c r="B136" i="3"/>
  <c r="B140" i="3"/>
  <c r="B144" i="3"/>
  <c r="B133" i="3"/>
  <c r="B138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42" i="3"/>
  <c r="B145" i="3"/>
  <c r="B137" i="3"/>
  <c r="B139" i="3"/>
  <c r="B238" i="3"/>
  <c r="V237" i="3"/>
  <c r="U237" i="3"/>
  <c r="T237" i="3"/>
  <c r="S237" i="3"/>
  <c r="R237" i="3"/>
  <c r="Q237" i="3"/>
  <c r="P237" i="3"/>
  <c r="O237" i="3"/>
  <c r="N237" i="3"/>
  <c r="M237" i="3"/>
  <c r="L237" i="3"/>
  <c r="K237" i="3"/>
  <c r="J237" i="3"/>
  <c r="I237" i="3"/>
  <c r="H237" i="3"/>
  <c r="G237" i="3"/>
  <c r="F237" i="3"/>
  <c r="E237" i="3"/>
  <c r="D237" i="3"/>
  <c r="C237" i="3"/>
  <c r="B237" i="3"/>
  <c r="V236" i="3"/>
  <c r="U236" i="3"/>
  <c r="T236" i="3"/>
  <c r="S236" i="3"/>
  <c r="R236" i="3"/>
  <c r="Q236" i="3"/>
  <c r="P236" i="3"/>
  <c r="O236" i="3"/>
  <c r="N236" i="3"/>
  <c r="M236" i="3"/>
  <c r="L236" i="3"/>
  <c r="K236" i="3"/>
  <c r="J236" i="3"/>
  <c r="I236" i="3"/>
  <c r="H236" i="3"/>
  <c r="G236" i="3"/>
  <c r="F236" i="3"/>
  <c r="E236" i="3"/>
  <c r="D236" i="3"/>
  <c r="C236" i="3"/>
  <c r="B236" i="3"/>
  <c r="V235" i="3"/>
  <c r="U235" i="3"/>
  <c r="T235" i="3"/>
  <c r="S235" i="3"/>
  <c r="R235" i="3"/>
  <c r="Q235" i="3"/>
  <c r="P235" i="3"/>
  <c r="O235" i="3"/>
  <c r="N235" i="3"/>
  <c r="M235" i="3"/>
  <c r="L235" i="3"/>
  <c r="K235" i="3"/>
  <c r="J235" i="3"/>
  <c r="I235" i="3"/>
  <c r="H235" i="3"/>
  <c r="G235" i="3"/>
  <c r="F235" i="3"/>
  <c r="E235" i="3"/>
  <c r="D235" i="3"/>
  <c r="C235" i="3"/>
  <c r="B235" i="3"/>
  <c r="V234" i="3"/>
  <c r="U234" i="3"/>
  <c r="T234" i="3"/>
  <c r="S234" i="3"/>
  <c r="R234" i="3"/>
  <c r="Q234" i="3"/>
  <c r="P234" i="3"/>
  <c r="O234" i="3"/>
  <c r="N234" i="3"/>
  <c r="M234" i="3"/>
  <c r="L234" i="3"/>
  <c r="K234" i="3"/>
  <c r="J234" i="3"/>
  <c r="I234" i="3"/>
  <c r="H234" i="3"/>
  <c r="G234" i="3"/>
  <c r="F234" i="3"/>
  <c r="E234" i="3"/>
  <c r="D234" i="3"/>
  <c r="C234" i="3"/>
  <c r="B234" i="3"/>
  <c r="V233" i="3"/>
  <c r="U233" i="3"/>
  <c r="T233" i="3"/>
  <c r="S233" i="3"/>
  <c r="R233" i="3"/>
  <c r="Q233" i="3"/>
  <c r="P233" i="3"/>
  <c r="O233" i="3"/>
  <c r="N233" i="3"/>
  <c r="M233" i="3"/>
  <c r="L233" i="3"/>
  <c r="K233" i="3"/>
  <c r="J233" i="3"/>
  <c r="I233" i="3"/>
  <c r="H233" i="3"/>
  <c r="G233" i="3"/>
  <c r="F233" i="3"/>
  <c r="E233" i="3"/>
  <c r="D233" i="3"/>
  <c r="C233" i="3"/>
  <c r="B233" i="3"/>
  <c r="V232" i="3"/>
  <c r="U232" i="3"/>
  <c r="T232" i="3"/>
  <c r="S232" i="3"/>
  <c r="R232" i="3"/>
  <c r="Q232" i="3"/>
  <c r="P232" i="3"/>
  <c r="O232" i="3"/>
  <c r="N232" i="3"/>
  <c r="M232" i="3"/>
  <c r="L232" i="3"/>
  <c r="K232" i="3"/>
  <c r="J232" i="3"/>
  <c r="I232" i="3"/>
  <c r="H232" i="3"/>
  <c r="G232" i="3"/>
  <c r="F232" i="3"/>
  <c r="E232" i="3"/>
  <c r="D232" i="3"/>
  <c r="C232" i="3"/>
  <c r="B232" i="3"/>
  <c r="V231" i="3"/>
  <c r="U231" i="3"/>
  <c r="T231" i="3"/>
  <c r="S231" i="3"/>
  <c r="R231" i="3"/>
  <c r="Q231" i="3"/>
  <c r="P231" i="3"/>
  <c r="O231" i="3"/>
  <c r="N231" i="3"/>
  <c r="M231" i="3"/>
  <c r="L231" i="3"/>
  <c r="K231" i="3"/>
  <c r="J231" i="3"/>
  <c r="I231" i="3"/>
  <c r="H231" i="3"/>
  <c r="G231" i="3"/>
  <c r="F231" i="3"/>
  <c r="E231" i="3"/>
  <c r="D231" i="3"/>
  <c r="C231" i="3"/>
  <c r="B231" i="3"/>
  <c r="V230" i="3"/>
  <c r="U230" i="3"/>
  <c r="T230" i="3"/>
  <c r="S230" i="3"/>
  <c r="R230" i="3"/>
  <c r="Q230" i="3"/>
  <c r="P230" i="3"/>
  <c r="O230" i="3"/>
  <c r="N230" i="3"/>
  <c r="M230" i="3"/>
  <c r="L230" i="3"/>
  <c r="K230" i="3"/>
  <c r="J230" i="3"/>
  <c r="I230" i="3"/>
  <c r="H230" i="3"/>
  <c r="G230" i="3"/>
  <c r="F230" i="3"/>
  <c r="E230" i="3"/>
  <c r="D230" i="3"/>
  <c r="C230" i="3"/>
  <c r="B230" i="3"/>
  <c r="V229" i="3"/>
  <c r="U229" i="3"/>
  <c r="T229" i="3"/>
  <c r="S229" i="3"/>
  <c r="R229" i="3"/>
  <c r="Q229" i="3"/>
  <c r="P229" i="3"/>
  <c r="O229" i="3"/>
  <c r="N229" i="3"/>
  <c r="M229" i="3"/>
  <c r="L229" i="3"/>
  <c r="K229" i="3"/>
  <c r="J229" i="3"/>
  <c r="I229" i="3"/>
  <c r="H229" i="3"/>
  <c r="G229" i="3"/>
  <c r="F229" i="3"/>
  <c r="E229" i="3"/>
  <c r="D229" i="3"/>
  <c r="C229" i="3"/>
  <c r="B229" i="3"/>
  <c r="V228" i="3"/>
  <c r="U228" i="3"/>
  <c r="T228" i="3"/>
  <c r="S228" i="3"/>
  <c r="R228" i="3"/>
  <c r="Q228" i="3"/>
  <c r="P228" i="3"/>
  <c r="O228" i="3"/>
  <c r="N228" i="3"/>
  <c r="M228" i="3"/>
  <c r="L228" i="3"/>
  <c r="K228" i="3"/>
  <c r="J228" i="3"/>
  <c r="I228" i="3"/>
  <c r="H228" i="3"/>
  <c r="G228" i="3"/>
  <c r="F228" i="3"/>
  <c r="E228" i="3"/>
  <c r="D228" i="3"/>
  <c r="C228" i="3"/>
  <c r="B228" i="3"/>
  <c r="V227" i="3"/>
  <c r="U227" i="3"/>
  <c r="T227" i="3"/>
  <c r="S227" i="3"/>
  <c r="R227" i="3"/>
  <c r="Q227" i="3"/>
  <c r="P227" i="3"/>
  <c r="O227" i="3"/>
  <c r="N227" i="3"/>
  <c r="M227" i="3"/>
  <c r="L227" i="3"/>
  <c r="K227" i="3"/>
  <c r="J227" i="3"/>
  <c r="I227" i="3"/>
  <c r="H227" i="3"/>
  <c r="G227" i="3"/>
  <c r="F227" i="3"/>
  <c r="E227" i="3"/>
  <c r="D227" i="3"/>
  <c r="C227" i="3"/>
  <c r="B227" i="3"/>
  <c r="V226" i="3"/>
  <c r="U226" i="3"/>
  <c r="T226" i="3"/>
  <c r="S226" i="3"/>
  <c r="R226" i="3"/>
  <c r="Q226" i="3"/>
  <c r="P226" i="3"/>
  <c r="O226" i="3"/>
  <c r="N226" i="3"/>
  <c r="M226" i="3"/>
  <c r="L226" i="3"/>
  <c r="K226" i="3"/>
  <c r="J226" i="3"/>
  <c r="I226" i="3"/>
  <c r="H226" i="3"/>
  <c r="G226" i="3"/>
  <c r="F226" i="3"/>
  <c r="E226" i="3"/>
  <c r="D226" i="3"/>
  <c r="C226" i="3"/>
  <c r="B226" i="3"/>
  <c r="V225" i="3"/>
  <c r="U225" i="3"/>
  <c r="T225" i="3"/>
  <c r="S225" i="3"/>
  <c r="R225" i="3"/>
  <c r="Q225" i="3"/>
  <c r="P225" i="3"/>
  <c r="O225" i="3"/>
  <c r="N225" i="3"/>
  <c r="M225" i="3"/>
  <c r="L225" i="3"/>
  <c r="K225" i="3"/>
  <c r="J225" i="3"/>
  <c r="I225" i="3"/>
  <c r="H225" i="3"/>
  <c r="G225" i="3"/>
  <c r="F225" i="3"/>
  <c r="E225" i="3"/>
  <c r="D225" i="3"/>
  <c r="C225" i="3"/>
  <c r="B225" i="3"/>
  <c r="V224" i="3"/>
  <c r="U224" i="3"/>
  <c r="T224" i="3"/>
  <c r="S224" i="3"/>
  <c r="R224" i="3"/>
  <c r="Q224" i="3"/>
  <c r="P224" i="3"/>
  <c r="O224" i="3"/>
  <c r="N224" i="3"/>
  <c r="M224" i="3"/>
  <c r="L224" i="3"/>
  <c r="K224" i="3"/>
  <c r="J224" i="3"/>
  <c r="I224" i="3"/>
  <c r="H224" i="3"/>
  <c r="G224" i="3"/>
  <c r="F224" i="3"/>
  <c r="E224" i="3"/>
  <c r="D224" i="3"/>
  <c r="C224" i="3"/>
  <c r="B224" i="3"/>
  <c r="V223" i="3"/>
  <c r="U223" i="3"/>
  <c r="T223" i="3"/>
  <c r="S223" i="3"/>
  <c r="R223" i="3"/>
  <c r="Q223" i="3"/>
  <c r="P223" i="3"/>
  <c r="O223" i="3"/>
  <c r="N223" i="3"/>
  <c r="M223" i="3"/>
  <c r="L223" i="3"/>
  <c r="K223" i="3"/>
  <c r="J223" i="3"/>
  <c r="I223" i="3"/>
  <c r="H223" i="3"/>
  <c r="G223" i="3"/>
  <c r="F223" i="3"/>
  <c r="E223" i="3"/>
  <c r="D223" i="3"/>
  <c r="C223" i="3"/>
  <c r="B223" i="3"/>
  <c r="V222" i="3"/>
  <c r="U222" i="3"/>
  <c r="T222" i="3"/>
  <c r="S222" i="3"/>
  <c r="R222" i="3"/>
  <c r="Q222" i="3"/>
  <c r="P222" i="3"/>
  <c r="O222" i="3"/>
  <c r="N222" i="3"/>
  <c r="M222" i="3"/>
  <c r="L222" i="3"/>
  <c r="K222" i="3"/>
  <c r="J222" i="3"/>
  <c r="I222" i="3"/>
  <c r="H222" i="3"/>
  <c r="G222" i="3"/>
  <c r="F222" i="3"/>
  <c r="E222" i="3"/>
  <c r="D222" i="3"/>
  <c r="C222" i="3"/>
  <c r="B222" i="3"/>
  <c r="V221" i="3"/>
  <c r="U221" i="3"/>
  <c r="T221" i="3"/>
  <c r="S221" i="3"/>
  <c r="R221" i="3"/>
  <c r="Q221" i="3"/>
  <c r="P221" i="3"/>
  <c r="O221" i="3"/>
  <c r="N221" i="3"/>
  <c r="M221" i="3"/>
  <c r="L221" i="3"/>
  <c r="K221" i="3"/>
  <c r="J221" i="3"/>
  <c r="I221" i="3"/>
  <c r="H221" i="3"/>
  <c r="G221" i="3"/>
  <c r="F221" i="3"/>
  <c r="E221" i="3"/>
  <c r="D221" i="3"/>
  <c r="C221" i="3"/>
  <c r="B221" i="3"/>
  <c r="V220" i="3"/>
  <c r="U220" i="3"/>
  <c r="T220" i="3"/>
  <c r="S220" i="3"/>
  <c r="R220" i="3"/>
  <c r="Q220" i="3"/>
  <c r="P220" i="3"/>
  <c r="O220" i="3"/>
  <c r="N220" i="3"/>
  <c r="M220" i="3"/>
  <c r="L220" i="3"/>
  <c r="K220" i="3"/>
  <c r="J220" i="3"/>
  <c r="I220" i="3"/>
  <c r="H220" i="3"/>
  <c r="G220" i="3"/>
  <c r="F220" i="3"/>
  <c r="E220" i="3"/>
  <c r="D220" i="3"/>
  <c r="C220" i="3"/>
  <c r="B220" i="3"/>
  <c r="V219" i="3"/>
  <c r="U219" i="3"/>
  <c r="T219" i="3"/>
  <c r="S219" i="3"/>
  <c r="R219" i="3"/>
  <c r="Q219" i="3"/>
  <c r="P219" i="3"/>
  <c r="O219" i="3"/>
  <c r="N219" i="3"/>
  <c r="M219" i="3"/>
  <c r="L219" i="3"/>
  <c r="K219" i="3"/>
  <c r="J219" i="3"/>
  <c r="I219" i="3"/>
  <c r="H219" i="3"/>
  <c r="G219" i="3"/>
  <c r="F219" i="3"/>
  <c r="E219" i="3"/>
  <c r="D219" i="3"/>
  <c r="C219" i="3"/>
  <c r="B219" i="3"/>
  <c r="V218" i="3"/>
  <c r="U218" i="3"/>
  <c r="T218" i="3"/>
  <c r="S218" i="3"/>
  <c r="R218" i="3"/>
  <c r="Q218" i="3"/>
  <c r="P218" i="3"/>
  <c r="O218" i="3"/>
  <c r="N218" i="3"/>
  <c r="M218" i="3"/>
  <c r="L218" i="3"/>
  <c r="K218" i="3"/>
  <c r="J218" i="3"/>
  <c r="I218" i="3"/>
  <c r="H218" i="3"/>
  <c r="G218" i="3"/>
  <c r="F218" i="3"/>
  <c r="E218" i="3"/>
  <c r="D218" i="3"/>
  <c r="C218" i="3"/>
  <c r="B218" i="3"/>
  <c r="V217" i="3"/>
  <c r="U217" i="3"/>
  <c r="T217" i="3"/>
  <c r="S217" i="3"/>
  <c r="R217" i="3"/>
  <c r="Q217" i="3"/>
  <c r="P217" i="3"/>
  <c r="O217" i="3"/>
  <c r="N217" i="3"/>
  <c r="M217" i="3"/>
  <c r="L217" i="3"/>
  <c r="K217" i="3"/>
  <c r="J217" i="3"/>
  <c r="I217" i="3"/>
  <c r="H217" i="3"/>
  <c r="G217" i="3"/>
  <c r="F217" i="3"/>
  <c r="E217" i="3"/>
  <c r="D217" i="3"/>
  <c r="C217" i="3"/>
  <c r="B217" i="3"/>
  <c r="V216" i="3"/>
  <c r="U216" i="3"/>
  <c r="T216" i="3"/>
  <c r="S216" i="3"/>
  <c r="R216" i="3"/>
  <c r="Q216" i="3"/>
  <c r="P216" i="3"/>
  <c r="O216" i="3"/>
  <c r="N216" i="3"/>
  <c r="M216" i="3"/>
  <c r="L216" i="3"/>
  <c r="K216" i="3"/>
  <c r="J216" i="3"/>
  <c r="I216" i="3"/>
  <c r="H216" i="3"/>
  <c r="G216" i="3"/>
  <c r="F216" i="3"/>
  <c r="E216" i="3"/>
  <c r="D216" i="3"/>
  <c r="C216" i="3"/>
  <c r="B216" i="3"/>
  <c r="V215" i="3"/>
  <c r="U215" i="3"/>
  <c r="T215" i="3"/>
  <c r="S215" i="3"/>
  <c r="R215" i="3"/>
  <c r="Q215" i="3"/>
  <c r="P215" i="3"/>
  <c r="O215" i="3"/>
  <c r="N215" i="3"/>
  <c r="M215" i="3"/>
  <c r="L215" i="3"/>
  <c r="K215" i="3"/>
  <c r="J215" i="3"/>
  <c r="I215" i="3"/>
  <c r="H215" i="3"/>
  <c r="G215" i="3"/>
  <c r="F215" i="3"/>
  <c r="E215" i="3"/>
  <c r="D215" i="3"/>
  <c r="C215" i="3"/>
  <c r="B215" i="3"/>
  <c r="V214" i="3"/>
  <c r="U214" i="3"/>
  <c r="T214" i="3"/>
  <c r="S214" i="3"/>
  <c r="R214" i="3"/>
  <c r="Q214" i="3"/>
  <c r="P214" i="3"/>
  <c r="O214" i="3"/>
  <c r="N214" i="3"/>
  <c r="M214" i="3"/>
  <c r="L214" i="3"/>
  <c r="K214" i="3"/>
  <c r="J214" i="3"/>
  <c r="I214" i="3"/>
  <c r="H214" i="3"/>
  <c r="G214" i="3"/>
  <c r="F214" i="3"/>
  <c r="E214" i="3"/>
  <c r="D214" i="3"/>
  <c r="C214" i="3"/>
  <c r="B214" i="3"/>
  <c r="V213" i="3"/>
  <c r="U213" i="3"/>
  <c r="T213" i="3"/>
  <c r="S213" i="3"/>
  <c r="R213" i="3"/>
  <c r="Q213" i="3"/>
  <c r="P213" i="3"/>
  <c r="O213" i="3"/>
  <c r="N213" i="3"/>
  <c r="M213" i="3"/>
  <c r="L213" i="3"/>
  <c r="K213" i="3"/>
  <c r="J213" i="3"/>
  <c r="I213" i="3"/>
  <c r="H213" i="3"/>
  <c r="G213" i="3"/>
  <c r="F213" i="3"/>
  <c r="E213" i="3"/>
  <c r="D213" i="3"/>
  <c r="C213" i="3"/>
  <c r="B213" i="3"/>
  <c r="V212" i="3"/>
  <c r="U212" i="3"/>
  <c r="T212" i="3"/>
  <c r="S212" i="3"/>
  <c r="R212" i="3"/>
  <c r="Q212" i="3"/>
  <c r="P212" i="3"/>
  <c r="O212" i="3"/>
  <c r="N212" i="3"/>
  <c r="M212" i="3"/>
  <c r="L212" i="3"/>
  <c r="K212" i="3"/>
  <c r="J212" i="3"/>
  <c r="I212" i="3"/>
  <c r="H212" i="3"/>
  <c r="G212" i="3"/>
  <c r="F212" i="3"/>
  <c r="E212" i="3"/>
  <c r="D212" i="3"/>
  <c r="C212" i="3"/>
  <c r="B212" i="3"/>
  <c r="V211" i="3"/>
  <c r="U211" i="3"/>
  <c r="T211" i="3"/>
  <c r="S211" i="3"/>
  <c r="R211" i="3"/>
  <c r="Q211" i="3"/>
  <c r="P211" i="3"/>
  <c r="O211" i="3"/>
  <c r="N211" i="3"/>
  <c r="M211" i="3"/>
  <c r="L211" i="3"/>
  <c r="K211" i="3"/>
  <c r="J211" i="3"/>
  <c r="I211" i="3"/>
  <c r="H211" i="3"/>
  <c r="G211" i="3"/>
  <c r="F211" i="3"/>
  <c r="E211" i="3"/>
  <c r="D211" i="3"/>
  <c r="C211" i="3"/>
  <c r="B211" i="3"/>
  <c r="V210" i="3"/>
  <c r="U210" i="3"/>
  <c r="T210" i="3"/>
  <c r="S210" i="3"/>
  <c r="R210" i="3"/>
  <c r="Q210" i="3"/>
  <c r="P210" i="3"/>
  <c r="O210" i="3"/>
  <c r="N210" i="3"/>
  <c r="M210" i="3"/>
  <c r="L210" i="3"/>
  <c r="K210" i="3"/>
  <c r="J210" i="3"/>
  <c r="I210" i="3"/>
  <c r="H210" i="3"/>
  <c r="G210" i="3"/>
  <c r="F210" i="3"/>
  <c r="E210" i="3"/>
  <c r="D210" i="3"/>
  <c r="C210" i="3"/>
  <c r="B210" i="3"/>
  <c r="V209" i="3"/>
  <c r="U209" i="3"/>
  <c r="T209" i="3"/>
  <c r="S209" i="3"/>
  <c r="R209" i="3"/>
  <c r="Q209" i="3"/>
  <c r="P209" i="3"/>
  <c r="O209" i="3"/>
  <c r="N209" i="3"/>
  <c r="M209" i="3"/>
  <c r="L209" i="3"/>
  <c r="K209" i="3"/>
  <c r="J209" i="3"/>
  <c r="I209" i="3"/>
  <c r="H209" i="3"/>
  <c r="G209" i="3"/>
  <c r="F209" i="3"/>
  <c r="E209" i="3"/>
  <c r="D209" i="3"/>
  <c r="C209" i="3"/>
  <c r="B209" i="3"/>
  <c r="V208" i="3"/>
  <c r="U208" i="3"/>
  <c r="T208" i="3"/>
  <c r="S208" i="3"/>
  <c r="R208" i="3"/>
  <c r="Q208" i="3"/>
  <c r="P208" i="3"/>
  <c r="O208" i="3"/>
  <c r="N208" i="3"/>
  <c r="M208" i="3"/>
  <c r="L208" i="3"/>
  <c r="K208" i="3"/>
  <c r="J208" i="3"/>
  <c r="I208" i="3"/>
  <c r="H208" i="3"/>
  <c r="G208" i="3"/>
  <c r="F208" i="3"/>
  <c r="E208" i="3"/>
  <c r="D208" i="3"/>
  <c r="C208" i="3"/>
  <c r="B208" i="3"/>
  <c r="V143" i="3"/>
  <c r="V207" i="3"/>
  <c r="U143" i="3"/>
  <c r="U207" i="3"/>
  <c r="T143" i="3"/>
  <c r="T207" i="3"/>
  <c r="S143" i="3"/>
  <c r="S207" i="3"/>
  <c r="R143" i="3"/>
  <c r="R207" i="3"/>
  <c r="Q143" i="3"/>
  <c r="Q207" i="3"/>
  <c r="P143" i="3"/>
  <c r="P207" i="3"/>
  <c r="O143" i="3"/>
  <c r="O207" i="3"/>
  <c r="N143" i="3"/>
  <c r="N207" i="3"/>
  <c r="M143" i="3"/>
  <c r="M207" i="3"/>
  <c r="L143" i="3"/>
  <c r="L207" i="3"/>
  <c r="K143" i="3"/>
  <c r="K207" i="3"/>
  <c r="J143" i="3"/>
  <c r="J207" i="3"/>
  <c r="I143" i="3"/>
  <c r="I207" i="3"/>
  <c r="H143" i="3"/>
  <c r="H207" i="3"/>
  <c r="G143" i="3"/>
  <c r="G207" i="3"/>
  <c r="F143" i="3"/>
  <c r="F207" i="3"/>
  <c r="E143" i="3"/>
  <c r="E207" i="3"/>
  <c r="D143" i="3"/>
  <c r="D207" i="3"/>
  <c r="C143" i="3"/>
  <c r="C207" i="3"/>
  <c r="B143" i="3"/>
  <c r="B207" i="3"/>
  <c r="V206" i="3"/>
  <c r="U206" i="3"/>
  <c r="T206" i="3"/>
  <c r="S206" i="3"/>
  <c r="R206" i="3"/>
  <c r="Q206" i="3"/>
  <c r="P206" i="3"/>
  <c r="O206" i="3"/>
  <c r="N206" i="3"/>
  <c r="M206" i="3"/>
  <c r="L206" i="3"/>
  <c r="K206" i="3"/>
  <c r="J206" i="3"/>
  <c r="I206" i="3"/>
  <c r="H206" i="3"/>
  <c r="G206" i="3"/>
  <c r="F206" i="3"/>
  <c r="E206" i="3"/>
  <c r="D206" i="3"/>
  <c r="C206" i="3"/>
  <c r="B206" i="3"/>
  <c r="V205" i="3"/>
  <c r="U205" i="3"/>
  <c r="T205" i="3"/>
  <c r="S205" i="3"/>
  <c r="R205" i="3"/>
  <c r="Q205" i="3"/>
  <c r="P205" i="3"/>
  <c r="O205" i="3"/>
  <c r="N205" i="3"/>
  <c r="M205" i="3"/>
  <c r="L205" i="3"/>
  <c r="K205" i="3"/>
  <c r="J205" i="3"/>
  <c r="I205" i="3"/>
  <c r="H205" i="3"/>
  <c r="G205" i="3"/>
  <c r="F205" i="3"/>
  <c r="E205" i="3"/>
  <c r="D205" i="3"/>
  <c r="C205" i="3"/>
  <c r="B205" i="3"/>
  <c r="V204" i="3"/>
  <c r="U204" i="3"/>
  <c r="T204" i="3"/>
  <c r="S204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E204" i="3"/>
  <c r="D204" i="3"/>
  <c r="C204" i="3"/>
  <c r="B204" i="3"/>
  <c r="V203" i="3"/>
  <c r="U203" i="3"/>
  <c r="T203" i="3"/>
  <c r="S203" i="3"/>
  <c r="R203" i="3"/>
  <c r="Q203" i="3"/>
  <c r="P203" i="3"/>
  <c r="O203" i="3"/>
  <c r="N203" i="3"/>
  <c r="M203" i="3"/>
  <c r="L203" i="3"/>
  <c r="K203" i="3"/>
  <c r="J203" i="3"/>
  <c r="I203" i="3"/>
  <c r="H203" i="3"/>
  <c r="G203" i="3"/>
  <c r="F203" i="3"/>
  <c r="E203" i="3"/>
  <c r="D203" i="3"/>
  <c r="C203" i="3"/>
  <c r="B203" i="3"/>
  <c r="V202" i="3"/>
  <c r="U202" i="3"/>
  <c r="T202" i="3"/>
  <c r="S202" i="3"/>
  <c r="R202" i="3"/>
  <c r="Q202" i="3"/>
  <c r="P202" i="3"/>
  <c r="O202" i="3"/>
  <c r="N202" i="3"/>
  <c r="M202" i="3"/>
  <c r="L202" i="3"/>
  <c r="K202" i="3"/>
  <c r="J202" i="3"/>
  <c r="I202" i="3"/>
  <c r="H202" i="3"/>
  <c r="G202" i="3"/>
  <c r="F202" i="3"/>
  <c r="E202" i="3"/>
  <c r="D202" i="3"/>
  <c r="C202" i="3"/>
  <c r="B202" i="3"/>
  <c r="V201" i="3"/>
  <c r="U201" i="3"/>
  <c r="T201" i="3"/>
  <c r="S201" i="3"/>
  <c r="R201" i="3"/>
  <c r="Q201" i="3"/>
  <c r="P201" i="3"/>
  <c r="O201" i="3"/>
  <c r="N201" i="3"/>
  <c r="M201" i="3"/>
  <c r="L201" i="3"/>
  <c r="K201" i="3"/>
  <c r="J201" i="3"/>
  <c r="I201" i="3"/>
  <c r="H201" i="3"/>
  <c r="G201" i="3"/>
  <c r="F201" i="3"/>
  <c r="E201" i="3"/>
  <c r="D201" i="3"/>
  <c r="C201" i="3"/>
  <c r="B201" i="3"/>
  <c r="V200" i="3"/>
  <c r="U200" i="3"/>
  <c r="T200" i="3"/>
  <c r="S200" i="3"/>
  <c r="R200" i="3"/>
  <c r="Q200" i="3"/>
  <c r="P200" i="3"/>
  <c r="O200" i="3"/>
  <c r="N200" i="3"/>
  <c r="M200" i="3"/>
  <c r="L200" i="3"/>
  <c r="K200" i="3"/>
  <c r="J200" i="3"/>
  <c r="I200" i="3"/>
  <c r="H200" i="3"/>
  <c r="G200" i="3"/>
  <c r="F200" i="3"/>
  <c r="E200" i="3"/>
  <c r="D200" i="3"/>
  <c r="C200" i="3"/>
  <c r="B200" i="3"/>
  <c r="V199" i="3"/>
  <c r="U199" i="3"/>
  <c r="T199" i="3"/>
  <c r="S199" i="3"/>
  <c r="R199" i="3"/>
  <c r="Q199" i="3"/>
  <c r="P199" i="3"/>
  <c r="O199" i="3"/>
  <c r="N199" i="3"/>
  <c r="M199" i="3"/>
  <c r="L199" i="3"/>
  <c r="K199" i="3"/>
  <c r="J199" i="3"/>
  <c r="I199" i="3"/>
  <c r="H199" i="3"/>
  <c r="G199" i="3"/>
  <c r="F199" i="3"/>
  <c r="E199" i="3"/>
  <c r="D199" i="3"/>
  <c r="C199" i="3"/>
  <c r="B199" i="3"/>
  <c r="V198" i="3"/>
  <c r="U198" i="3"/>
  <c r="T198" i="3"/>
  <c r="S198" i="3"/>
  <c r="R198" i="3"/>
  <c r="Q198" i="3"/>
  <c r="P198" i="3"/>
  <c r="O198" i="3"/>
  <c r="N198" i="3"/>
  <c r="M198" i="3"/>
  <c r="L198" i="3"/>
  <c r="K198" i="3"/>
  <c r="J198" i="3"/>
  <c r="I198" i="3"/>
  <c r="H198" i="3"/>
  <c r="G198" i="3"/>
  <c r="F198" i="3"/>
  <c r="E198" i="3"/>
  <c r="D198" i="3"/>
  <c r="C198" i="3"/>
  <c r="B198" i="3"/>
  <c r="V197" i="3"/>
  <c r="U197" i="3"/>
  <c r="T197" i="3"/>
  <c r="S197" i="3"/>
  <c r="R197" i="3"/>
  <c r="Q197" i="3"/>
  <c r="P197" i="3"/>
  <c r="O197" i="3"/>
  <c r="N197" i="3"/>
  <c r="M197" i="3"/>
  <c r="L197" i="3"/>
  <c r="K197" i="3"/>
  <c r="J197" i="3"/>
  <c r="I197" i="3"/>
  <c r="H197" i="3"/>
  <c r="G197" i="3"/>
  <c r="F197" i="3"/>
  <c r="E197" i="3"/>
  <c r="D197" i="3"/>
  <c r="C197" i="3"/>
  <c r="B197" i="3"/>
  <c r="V196" i="3"/>
  <c r="U196" i="3"/>
  <c r="T196" i="3"/>
  <c r="S196" i="3"/>
  <c r="R196" i="3"/>
  <c r="Q196" i="3"/>
  <c r="P196" i="3"/>
  <c r="O196" i="3"/>
  <c r="N196" i="3"/>
  <c r="M196" i="3"/>
  <c r="L196" i="3"/>
  <c r="K196" i="3"/>
  <c r="J196" i="3"/>
  <c r="I196" i="3"/>
  <c r="H196" i="3"/>
  <c r="G196" i="3"/>
  <c r="F196" i="3"/>
  <c r="E196" i="3"/>
  <c r="D196" i="3"/>
  <c r="C196" i="3"/>
  <c r="B196" i="3"/>
  <c r="V195" i="3"/>
  <c r="U195" i="3"/>
  <c r="T195" i="3"/>
  <c r="S195" i="3"/>
  <c r="R195" i="3"/>
  <c r="Q195" i="3"/>
  <c r="P195" i="3"/>
  <c r="O195" i="3"/>
  <c r="N195" i="3"/>
  <c r="M195" i="3"/>
  <c r="L195" i="3"/>
  <c r="K195" i="3"/>
  <c r="J195" i="3"/>
  <c r="I195" i="3"/>
  <c r="H195" i="3"/>
  <c r="G195" i="3"/>
  <c r="F195" i="3"/>
  <c r="E195" i="3"/>
  <c r="D195" i="3"/>
  <c r="C195" i="3"/>
  <c r="B195" i="3"/>
  <c r="V194" i="3"/>
  <c r="U194" i="3"/>
  <c r="T194" i="3"/>
  <c r="S194" i="3"/>
  <c r="R194" i="3"/>
  <c r="Q194" i="3"/>
  <c r="P194" i="3"/>
  <c r="O194" i="3"/>
  <c r="N194" i="3"/>
  <c r="M194" i="3"/>
  <c r="L194" i="3"/>
  <c r="K194" i="3"/>
  <c r="J194" i="3"/>
  <c r="I194" i="3"/>
  <c r="H194" i="3"/>
  <c r="G194" i="3"/>
  <c r="F194" i="3"/>
  <c r="E194" i="3"/>
  <c r="D194" i="3"/>
  <c r="C194" i="3"/>
  <c r="B194" i="3"/>
  <c r="V193" i="3"/>
  <c r="U193" i="3"/>
  <c r="T193" i="3"/>
  <c r="S193" i="3"/>
  <c r="R193" i="3"/>
  <c r="Q193" i="3"/>
  <c r="P193" i="3"/>
  <c r="O193" i="3"/>
  <c r="N193" i="3"/>
  <c r="M193" i="3"/>
  <c r="L193" i="3"/>
  <c r="K193" i="3"/>
  <c r="J193" i="3"/>
  <c r="I193" i="3"/>
  <c r="H193" i="3"/>
  <c r="G193" i="3"/>
  <c r="F193" i="3"/>
  <c r="E193" i="3"/>
  <c r="D193" i="3"/>
  <c r="C193" i="3"/>
  <c r="B193" i="3"/>
  <c r="V192" i="3"/>
  <c r="U192" i="3"/>
  <c r="T192" i="3"/>
  <c r="S192" i="3"/>
  <c r="R192" i="3"/>
  <c r="Q192" i="3"/>
  <c r="P192" i="3"/>
  <c r="O192" i="3"/>
  <c r="N192" i="3"/>
  <c r="M192" i="3"/>
  <c r="L192" i="3"/>
  <c r="K192" i="3"/>
  <c r="J192" i="3"/>
  <c r="I192" i="3"/>
  <c r="H192" i="3"/>
  <c r="G192" i="3"/>
  <c r="F192" i="3"/>
  <c r="E192" i="3"/>
  <c r="D192" i="3"/>
  <c r="C192" i="3"/>
  <c r="B192" i="3"/>
  <c r="V191" i="3"/>
  <c r="U191" i="3"/>
  <c r="T191" i="3"/>
  <c r="S191" i="3"/>
  <c r="R191" i="3"/>
  <c r="Q191" i="3"/>
  <c r="P191" i="3"/>
  <c r="O191" i="3"/>
  <c r="N191" i="3"/>
  <c r="M191" i="3"/>
  <c r="L191" i="3"/>
  <c r="K191" i="3"/>
  <c r="J191" i="3"/>
  <c r="I191" i="3"/>
  <c r="H191" i="3"/>
  <c r="G191" i="3"/>
  <c r="F191" i="3"/>
  <c r="E191" i="3"/>
  <c r="D191" i="3"/>
  <c r="C191" i="3"/>
  <c r="B191" i="3"/>
  <c r="V190" i="3"/>
  <c r="U190" i="3"/>
  <c r="T190" i="3"/>
  <c r="S190" i="3"/>
  <c r="R190" i="3"/>
  <c r="Q190" i="3"/>
  <c r="P190" i="3"/>
  <c r="O190" i="3"/>
  <c r="N190" i="3"/>
  <c r="M190" i="3"/>
  <c r="L190" i="3"/>
  <c r="K190" i="3"/>
  <c r="J190" i="3"/>
  <c r="I190" i="3"/>
  <c r="H190" i="3"/>
  <c r="G190" i="3"/>
  <c r="F190" i="3"/>
  <c r="E190" i="3"/>
  <c r="D190" i="3"/>
  <c r="C190" i="3"/>
  <c r="B190" i="3"/>
  <c r="V189" i="3"/>
  <c r="U189" i="3"/>
  <c r="T189" i="3"/>
  <c r="S189" i="3"/>
  <c r="R189" i="3"/>
  <c r="Q189" i="3"/>
  <c r="P189" i="3"/>
  <c r="O189" i="3"/>
  <c r="N189" i="3"/>
  <c r="M189" i="3"/>
  <c r="L189" i="3"/>
  <c r="K189" i="3"/>
  <c r="J189" i="3"/>
  <c r="I189" i="3"/>
  <c r="H189" i="3"/>
  <c r="G189" i="3"/>
  <c r="F189" i="3"/>
  <c r="E189" i="3"/>
  <c r="D189" i="3"/>
  <c r="C189" i="3"/>
  <c r="B189" i="3"/>
  <c r="V188" i="3"/>
  <c r="U188" i="3"/>
  <c r="T188" i="3"/>
  <c r="S188" i="3"/>
  <c r="R188" i="3"/>
  <c r="Q188" i="3"/>
  <c r="P188" i="3"/>
  <c r="O188" i="3"/>
  <c r="N188" i="3"/>
  <c r="M188" i="3"/>
  <c r="L188" i="3"/>
  <c r="K188" i="3"/>
  <c r="J188" i="3"/>
  <c r="I188" i="3"/>
  <c r="H188" i="3"/>
  <c r="G188" i="3"/>
  <c r="F188" i="3"/>
  <c r="E188" i="3"/>
  <c r="D188" i="3"/>
  <c r="C188" i="3"/>
  <c r="B188" i="3"/>
  <c r="V187" i="3"/>
  <c r="U187" i="3"/>
  <c r="T187" i="3"/>
  <c r="S187" i="3"/>
  <c r="R187" i="3"/>
  <c r="Q187" i="3"/>
  <c r="P187" i="3"/>
  <c r="O187" i="3"/>
  <c r="N187" i="3"/>
  <c r="M187" i="3"/>
  <c r="L187" i="3"/>
  <c r="K187" i="3"/>
  <c r="J187" i="3"/>
  <c r="I187" i="3"/>
  <c r="H187" i="3"/>
  <c r="G187" i="3"/>
  <c r="F187" i="3"/>
  <c r="E187" i="3"/>
  <c r="D187" i="3"/>
  <c r="C187" i="3"/>
  <c r="B187" i="3"/>
  <c r="V186" i="3"/>
  <c r="U186" i="3"/>
  <c r="T186" i="3"/>
  <c r="S186" i="3"/>
  <c r="R186" i="3"/>
  <c r="Q186" i="3"/>
  <c r="P186" i="3"/>
  <c r="O186" i="3"/>
  <c r="N186" i="3"/>
  <c r="M186" i="3"/>
  <c r="L186" i="3"/>
  <c r="K186" i="3"/>
  <c r="J186" i="3"/>
  <c r="I186" i="3"/>
  <c r="H186" i="3"/>
  <c r="G186" i="3"/>
  <c r="F186" i="3"/>
  <c r="E186" i="3"/>
  <c r="D186" i="3"/>
  <c r="C186" i="3"/>
  <c r="B186" i="3"/>
  <c r="V185" i="3"/>
  <c r="U185" i="3"/>
  <c r="T185" i="3"/>
  <c r="S185" i="3"/>
  <c r="R185" i="3"/>
  <c r="Q185" i="3"/>
  <c r="P185" i="3"/>
  <c r="O185" i="3"/>
  <c r="N185" i="3"/>
  <c r="M185" i="3"/>
  <c r="L185" i="3"/>
  <c r="K185" i="3"/>
  <c r="J185" i="3"/>
  <c r="I185" i="3"/>
  <c r="H185" i="3"/>
  <c r="G185" i="3"/>
  <c r="F185" i="3"/>
  <c r="E185" i="3"/>
  <c r="D185" i="3"/>
  <c r="C185" i="3"/>
  <c r="B185" i="3"/>
  <c r="V184" i="3"/>
  <c r="U184" i="3"/>
  <c r="T184" i="3"/>
  <c r="S184" i="3"/>
  <c r="R184" i="3"/>
  <c r="Q184" i="3"/>
  <c r="P184" i="3"/>
  <c r="O184" i="3"/>
  <c r="N184" i="3"/>
  <c r="M184" i="3"/>
  <c r="L184" i="3"/>
  <c r="K184" i="3"/>
  <c r="J184" i="3"/>
  <c r="I184" i="3"/>
  <c r="H184" i="3"/>
  <c r="G184" i="3"/>
  <c r="F184" i="3"/>
  <c r="E184" i="3"/>
  <c r="D184" i="3"/>
  <c r="C184" i="3"/>
  <c r="B184" i="3"/>
  <c r="V183" i="3"/>
  <c r="U183" i="3"/>
  <c r="T183" i="3"/>
  <c r="S183" i="3"/>
  <c r="R183" i="3"/>
  <c r="Q183" i="3"/>
  <c r="P183" i="3"/>
  <c r="O183" i="3"/>
  <c r="N183" i="3"/>
  <c r="M183" i="3"/>
  <c r="L183" i="3"/>
  <c r="K183" i="3"/>
  <c r="J183" i="3"/>
  <c r="I183" i="3"/>
  <c r="H183" i="3"/>
  <c r="G183" i="3"/>
  <c r="F183" i="3"/>
  <c r="E183" i="3"/>
  <c r="D183" i="3"/>
  <c r="C183" i="3"/>
  <c r="B183" i="3"/>
  <c r="V182" i="3"/>
  <c r="U182" i="3"/>
  <c r="T182" i="3"/>
  <c r="S182" i="3"/>
  <c r="R182" i="3"/>
  <c r="Q182" i="3"/>
  <c r="P182" i="3"/>
  <c r="O182" i="3"/>
  <c r="N182" i="3"/>
  <c r="M182" i="3"/>
  <c r="L182" i="3"/>
  <c r="K182" i="3"/>
  <c r="J182" i="3"/>
  <c r="I182" i="3"/>
  <c r="H182" i="3"/>
  <c r="G182" i="3"/>
  <c r="F182" i="3"/>
  <c r="E182" i="3"/>
  <c r="D182" i="3"/>
  <c r="C182" i="3"/>
  <c r="B182" i="3"/>
  <c r="V181" i="3"/>
  <c r="U181" i="3"/>
  <c r="T181" i="3"/>
  <c r="S181" i="3"/>
  <c r="R181" i="3"/>
  <c r="Q181" i="3"/>
  <c r="P181" i="3"/>
  <c r="O181" i="3"/>
  <c r="N181" i="3"/>
  <c r="M181" i="3"/>
  <c r="L181" i="3"/>
  <c r="K181" i="3"/>
  <c r="J181" i="3"/>
  <c r="I181" i="3"/>
  <c r="H181" i="3"/>
  <c r="G181" i="3"/>
  <c r="F181" i="3"/>
  <c r="E181" i="3"/>
  <c r="D181" i="3"/>
  <c r="C181" i="3"/>
  <c r="B181" i="3"/>
  <c r="V180" i="3"/>
  <c r="U180" i="3"/>
  <c r="T180" i="3"/>
  <c r="S180" i="3"/>
  <c r="R180" i="3"/>
  <c r="Q180" i="3"/>
  <c r="P180" i="3"/>
  <c r="O180" i="3"/>
  <c r="N180" i="3"/>
  <c r="M180" i="3"/>
  <c r="L180" i="3"/>
  <c r="K180" i="3"/>
  <c r="J180" i="3"/>
  <c r="I180" i="3"/>
  <c r="H180" i="3"/>
  <c r="G180" i="3"/>
  <c r="F180" i="3"/>
  <c r="E180" i="3"/>
  <c r="D180" i="3"/>
  <c r="C180" i="3"/>
  <c r="B180" i="3"/>
  <c r="V179" i="3"/>
  <c r="U179" i="3"/>
  <c r="T179" i="3"/>
  <c r="S179" i="3"/>
  <c r="R179" i="3"/>
  <c r="Q179" i="3"/>
  <c r="P179" i="3"/>
  <c r="O179" i="3"/>
  <c r="N179" i="3"/>
  <c r="M179" i="3"/>
  <c r="L179" i="3"/>
  <c r="K179" i="3"/>
  <c r="J179" i="3"/>
  <c r="I179" i="3"/>
  <c r="H179" i="3"/>
  <c r="G179" i="3"/>
  <c r="F179" i="3"/>
  <c r="E179" i="3"/>
  <c r="D179" i="3"/>
  <c r="C179" i="3"/>
  <c r="B179" i="3"/>
  <c r="V178" i="3"/>
  <c r="U178" i="3"/>
  <c r="T178" i="3"/>
  <c r="S178" i="3"/>
  <c r="R178" i="3"/>
  <c r="Q178" i="3"/>
  <c r="P178" i="3"/>
  <c r="O178" i="3"/>
  <c r="N178" i="3"/>
  <c r="M178" i="3"/>
  <c r="L178" i="3"/>
  <c r="K178" i="3"/>
  <c r="J178" i="3"/>
  <c r="I178" i="3"/>
  <c r="H178" i="3"/>
  <c r="G178" i="3"/>
  <c r="F178" i="3"/>
  <c r="E178" i="3"/>
  <c r="D178" i="3"/>
  <c r="C178" i="3"/>
  <c r="B178" i="3"/>
  <c r="V177" i="3"/>
  <c r="U177" i="3"/>
  <c r="T177" i="3"/>
  <c r="S177" i="3"/>
  <c r="R177" i="3"/>
  <c r="Q177" i="3"/>
  <c r="P177" i="3"/>
  <c r="O177" i="3"/>
  <c r="N177" i="3"/>
  <c r="M177" i="3"/>
  <c r="L177" i="3"/>
  <c r="K177" i="3"/>
  <c r="J177" i="3"/>
  <c r="I177" i="3"/>
  <c r="H177" i="3"/>
  <c r="G177" i="3"/>
  <c r="F177" i="3"/>
  <c r="E177" i="3"/>
  <c r="D177" i="3"/>
  <c r="C177" i="3"/>
  <c r="B177" i="3"/>
  <c r="V141" i="3"/>
  <c r="U141" i="3"/>
  <c r="T141" i="3"/>
  <c r="S141" i="3"/>
  <c r="R141" i="3"/>
  <c r="Q141" i="3"/>
  <c r="P141" i="3"/>
  <c r="O141" i="3"/>
  <c r="N141" i="3"/>
  <c r="M141" i="3"/>
  <c r="L141" i="3"/>
  <c r="K141" i="3"/>
  <c r="J141" i="3"/>
  <c r="I141" i="3"/>
  <c r="H141" i="3"/>
  <c r="G141" i="3"/>
  <c r="F141" i="3"/>
  <c r="E141" i="3"/>
  <c r="D141" i="3"/>
  <c r="C141" i="3"/>
  <c r="B141" i="3"/>
  <c r="AA100" i="3"/>
  <c r="AA106" i="3"/>
  <c r="AA103" i="3"/>
  <c r="AA102" i="3"/>
  <c r="AA108" i="3"/>
  <c r="Z100" i="3"/>
  <c r="Z106" i="3"/>
  <c r="Z103" i="3"/>
  <c r="Z102" i="3"/>
  <c r="Z108" i="3"/>
  <c r="Y100" i="3"/>
  <c r="Y106" i="3"/>
  <c r="Y103" i="3"/>
  <c r="Y102" i="3"/>
  <c r="Y108" i="3"/>
  <c r="X100" i="3"/>
  <c r="X106" i="3"/>
  <c r="X103" i="3"/>
  <c r="X102" i="3"/>
  <c r="X108" i="3"/>
  <c r="W100" i="3"/>
  <c r="W106" i="3"/>
  <c r="W103" i="3"/>
  <c r="W102" i="3"/>
  <c r="W108" i="3"/>
  <c r="S100" i="3"/>
  <c r="S106" i="3"/>
  <c r="S103" i="3"/>
  <c r="S102" i="3"/>
  <c r="S108" i="3"/>
  <c r="R100" i="3"/>
  <c r="R106" i="3"/>
  <c r="R103" i="3"/>
  <c r="R102" i="3"/>
  <c r="R108" i="3"/>
  <c r="Q100" i="3"/>
  <c r="Q106" i="3"/>
  <c r="Q103" i="3"/>
  <c r="Q102" i="3"/>
  <c r="Q108" i="3"/>
  <c r="P100" i="3"/>
  <c r="P106" i="3"/>
  <c r="P103" i="3"/>
  <c r="P102" i="3"/>
  <c r="P108" i="3"/>
  <c r="O100" i="3"/>
  <c r="O106" i="3"/>
  <c r="O103" i="3"/>
  <c r="O102" i="3"/>
  <c r="O108" i="3"/>
  <c r="K100" i="3"/>
  <c r="K101" i="3"/>
  <c r="K102" i="3"/>
  <c r="K108" i="3"/>
  <c r="J100" i="3"/>
  <c r="J101" i="3"/>
  <c r="J102" i="3"/>
  <c r="J108" i="3"/>
  <c r="I100" i="3"/>
  <c r="I101" i="3"/>
  <c r="I102" i="3"/>
  <c r="I108" i="3"/>
  <c r="H100" i="3"/>
  <c r="H101" i="3"/>
  <c r="H102" i="3"/>
  <c r="H108" i="3"/>
  <c r="G100" i="3"/>
  <c r="G101" i="3"/>
  <c r="G102" i="3"/>
  <c r="G108" i="3"/>
  <c r="AA101" i="3"/>
  <c r="AA107" i="3"/>
  <c r="Z101" i="3"/>
  <c r="Z107" i="3"/>
  <c r="Y101" i="3"/>
  <c r="Y107" i="3"/>
  <c r="X101" i="3"/>
  <c r="X107" i="3"/>
  <c r="W101" i="3"/>
  <c r="W107" i="3"/>
  <c r="S101" i="3"/>
  <c r="S107" i="3"/>
  <c r="R101" i="3"/>
  <c r="R107" i="3"/>
  <c r="Q101" i="3"/>
  <c r="Q107" i="3"/>
  <c r="P101" i="3"/>
  <c r="P107" i="3"/>
  <c r="O101" i="3"/>
  <c r="O107" i="3"/>
  <c r="K107" i="3"/>
  <c r="J107" i="3"/>
  <c r="I107" i="3"/>
  <c r="H107" i="3"/>
  <c r="G107" i="3"/>
  <c r="O61" i="3"/>
  <c r="J90" i="3"/>
  <c r="J94" i="3"/>
  <c r="M94" i="3"/>
  <c r="L94" i="3"/>
  <c r="K94" i="3"/>
  <c r="I94" i="3"/>
  <c r="H94" i="3"/>
  <c r="G94" i="3"/>
  <c r="O60" i="3"/>
  <c r="J89" i="3"/>
  <c r="J93" i="3"/>
  <c r="M93" i="3"/>
  <c r="L93" i="3"/>
  <c r="K93" i="3"/>
  <c r="I93" i="3"/>
  <c r="H93" i="3"/>
  <c r="G93" i="3"/>
  <c r="J92" i="3"/>
  <c r="M92" i="3"/>
  <c r="L92" i="3"/>
  <c r="K92" i="3"/>
  <c r="I92" i="3"/>
  <c r="H92" i="3"/>
  <c r="G92" i="3"/>
  <c r="J91" i="3"/>
  <c r="M91" i="3"/>
  <c r="L91" i="3"/>
  <c r="K91" i="3"/>
  <c r="I91" i="3"/>
  <c r="H91" i="3"/>
  <c r="G91" i="3"/>
  <c r="M90" i="3"/>
  <c r="L90" i="3"/>
  <c r="K90" i="3"/>
  <c r="I90" i="3"/>
  <c r="H90" i="3"/>
  <c r="G90" i="3"/>
  <c r="M89" i="3"/>
  <c r="L89" i="3"/>
  <c r="K89" i="3"/>
  <c r="I89" i="3"/>
  <c r="H89" i="3"/>
  <c r="G89" i="3"/>
  <c r="Q61" i="3"/>
  <c r="T61" i="3"/>
  <c r="I85" i="3"/>
  <c r="H85" i="3"/>
  <c r="G85" i="3"/>
  <c r="Q60" i="3"/>
  <c r="T60" i="3"/>
  <c r="I84" i="3"/>
  <c r="H84" i="3"/>
  <c r="G84" i="3"/>
  <c r="I61" i="3"/>
  <c r="D80" i="3"/>
  <c r="D76" i="3"/>
  <c r="K76" i="3"/>
  <c r="K77" i="3"/>
  <c r="K80" i="3"/>
  <c r="J76" i="3"/>
  <c r="J77" i="3"/>
  <c r="J80" i="3"/>
  <c r="I65" i="3"/>
  <c r="I76" i="3"/>
  <c r="I77" i="3"/>
  <c r="I80" i="3"/>
  <c r="H76" i="3"/>
  <c r="H77" i="3"/>
  <c r="H80" i="3"/>
  <c r="G76" i="3"/>
  <c r="G77" i="3"/>
  <c r="G80" i="3"/>
  <c r="I60" i="3"/>
  <c r="D79" i="3"/>
  <c r="D78" i="3"/>
  <c r="K78" i="3"/>
  <c r="K79" i="3"/>
  <c r="J78" i="3"/>
  <c r="J79" i="3"/>
  <c r="I78" i="3"/>
  <c r="I79" i="3"/>
  <c r="H78" i="3"/>
  <c r="H79" i="3"/>
  <c r="G78" i="3"/>
  <c r="G79" i="3"/>
  <c r="P61" i="3"/>
  <c r="D75" i="3"/>
  <c r="D71" i="3"/>
  <c r="K71" i="3"/>
  <c r="K72" i="3"/>
  <c r="K75" i="3"/>
  <c r="J71" i="3"/>
  <c r="J72" i="3"/>
  <c r="J75" i="3"/>
  <c r="I71" i="3"/>
  <c r="I72" i="3"/>
  <c r="I75" i="3"/>
  <c r="H71" i="3"/>
  <c r="H72" i="3"/>
  <c r="H75" i="3"/>
  <c r="G71" i="3"/>
  <c r="G72" i="3"/>
  <c r="G75" i="3"/>
  <c r="P60" i="3"/>
  <c r="D74" i="3"/>
  <c r="D73" i="3"/>
  <c r="K73" i="3"/>
  <c r="K74" i="3"/>
  <c r="J73" i="3"/>
  <c r="J74" i="3"/>
  <c r="I73" i="3"/>
  <c r="I74" i="3"/>
  <c r="H73" i="3"/>
  <c r="H74" i="3"/>
  <c r="G73" i="3"/>
  <c r="G74" i="3"/>
  <c r="D70" i="3"/>
  <c r="D66" i="3"/>
  <c r="K66" i="3"/>
  <c r="K67" i="3"/>
  <c r="K70" i="3"/>
  <c r="J66" i="3"/>
  <c r="J67" i="3"/>
  <c r="J70" i="3"/>
  <c r="I66" i="3"/>
  <c r="I67" i="3"/>
  <c r="I70" i="3"/>
  <c r="H66" i="3"/>
  <c r="H67" i="3"/>
  <c r="H70" i="3"/>
  <c r="G66" i="3"/>
  <c r="G67" i="3"/>
  <c r="G70" i="3"/>
  <c r="D69" i="3"/>
  <c r="D68" i="3"/>
  <c r="K68" i="3"/>
  <c r="K69" i="3"/>
  <c r="J68" i="3"/>
  <c r="J69" i="3"/>
  <c r="I68" i="3"/>
  <c r="I69" i="3"/>
  <c r="H68" i="3"/>
  <c r="H69" i="3"/>
  <c r="G68" i="3"/>
  <c r="G69" i="3"/>
  <c r="K64" i="3"/>
  <c r="J64" i="3"/>
  <c r="H64" i="3"/>
  <c r="G64" i="3"/>
  <c r="N61" i="3"/>
  <c r="M61" i="3"/>
  <c r="L61" i="3"/>
  <c r="K61" i="3"/>
  <c r="H61" i="3"/>
  <c r="G61" i="3"/>
  <c r="N60" i="3"/>
  <c r="M60" i="3"/>
  <c r="L60" i="3"/>
  <c r="K60" i="3"/>
  <c r="H60" i="3"/>
  <c r="G60" i="3"/>
  <c r="G47" i="3"/>
  <c r="G45" i="3"/>
  <c r="J45" i="3"/>
  <c r="J44" i="3"/>
  <c r="J47" i="3"/>
  <c r="I45" i="3"/>
  <c r="I44" i="3"/>
  <c r="I47" i="3"/>
  <c r="H45" i="3"/>
  <c r="H44" i="3"/>
  <c r="H47" i="3"/>
  <c r="G46" i="3"/>
  <c r="G43" i="3"/>
  <c r="J43" i="3"/>
  <c r="J46" i="3"/>
  <c r="I43" i="3"/>
  <c r="I46" i="3"/>
  <c r="H43" i="3"/>
  <c r="H46" i="3"/>
  <c r="G42" i="3"/>
  <c r="G40" i="3"/>
  <c r="J40" i="3"/>
  <c r="J39" i="3"/>
  <c r="J42" i="3"/>
  <c r="I40" i="3"/>
  <c r="I39" i="3"/>
  <c r="I42" i="3"/>
  <c r="H40" i="3"/>
  <c r="H39" i="3"/>
  <c r="H42" i="3"/>
  <c r="G41" i="3"/>
  <c r="G38" i="3"/>
  <c r="J38" i="3"/>
  <c r="J41" i="3"/>
  <c r="I38" i="3"/>
  <c r="I41" i="3"/>
  <c r="H38" i="3"/>
  <c r="H41" i="3"/>
  <c r="P5" i="3"/>
  <c r="J30" i="3"/>
  <c r="J34" i="3"/>
  <c r="M34" i="3"/>
  <c r="L34" i="3"/>
  <c r="K34" i="3"/>
  <c r="I34" i="3"/>
  <c r="H34" i="3"/>
  <c r="G34" i="3"/>
  <c r="P6" i="3"/>
  <c r="J29" i="3"/>
  <c r="J33" i="3"/>
  <c r="M33" i="3"/>
  <c r="L33" i="3"/>
  <c r="K33" i="3"/>
  <c r="I33" i="3"/>
  <c r="H33" i="3"/>
  <c r="G33" i="3"/>
  <c r="J32" i="3"/>
  <c r="M32" i="3"/>
  <c r="L32" i="3"/>
  <c r="K32" i="3"/>
  <c r="I32" i="3"/>
  <c r="H32" i="3"/>
  <c r="G32" i="3"/>
  <c r="J31" i="3"/>
  <c r="M31" i="3"/>
  <c r="L31" i="3"/>
  <c r="K31" i="3"/>
  <c r="I31" i="3"/>
  <c r="H31" i="3"/>
  <c r="G31" i="3"/>
  <c r="M30" i="3"/>
  <c r="L30" i="3"/>
  <c r="K30" i="3"/>
  <c r="I30" i="3"/>
  <c r="H30" i="3"/>
  <c r="G30" i="3"/>
  <c r="M29" i="3"/>
  <c r="L29" i="3"/>
  <c r="K29" i="3"/>
  <c r="I29" i="3"/>
  <c r="H29" i="3"/>
  <c r="G29" i="3"/>
  <c r="H6" i="3"/>
  <c r="D25" i="3"/>
  <c r="D23" i="3"/>
  <c r="K22" i="3"/>
  <c r="K23" i="3"/>
  <c r="K25" i="3"/>
  <c r="J22" i="3"/>
  <c r="J23" i="3"/>
  <c r="J25" i="3"/>
  <c r="I10" i="3"/>
  <c r="I22" i="3"/>
  <c r="I23" i="3"/>
  <c r="I25" i="3"/>
  <c r="H22" i="3"/>
  <c r="H23" i="3"/>
  <c r="H25" i="3"/>
  <c r="G22" i="3"/>
  <c r="G23" i="3"/>
  <c r="G25" i="3"/>
  <c r="AW24" i="3"/>
  <c r="AV24" i="3"/>
  <c r="AU24" i="3"/>
  <c r="AT24" i="3"/>
  <c r="AS24" i="3"/>
  <c r="AR24" i="3"/>
  <c r="AQ24" i="3"/>
  <c r="AP24" i="3"/>
  <c r="AO24" i="3"/>
  <c r="AN24" i="3"/>
  <c r="AM24" i="3"/>
  <c r="AL24" i="3"/>
  <c r="AK24" i="3"/>
  <c r="AJ24" i="3"/>
  <c r="H5" i="3"/>
  <c r="D24" i="3"/>
  <c r="D21" i="3"/>
  <c r="K21" i="3"/>
  <c r="K24" i="3"/>
  <c r="J21" i="3"/>
  <c r="J24" i="3"/>
  <c r="I21" i="3"/>
  <c r="I24" i="3"/>
  <c r="H21" i="3"/>
  <c r="H24" i="3"/>
  <c r="G21" i="3"/>
  <c r="G24" i="3"/>
  <c r="AQ19" i="3"/>
  <c r="AR19" i="3"/>
  <c r="AS19" i="3"/>
  <c r="AT19" i="3"/>
  <c r="AU19" i="3"/>
  <c r="AV19" i="3"/>
  <c r="AW19" i="3"/>
  <c r="AW20" i="3"/>
  <c r="AW21" i="3"/>
  <c r="AW22" i="3"/>
  <c r="AV20" i="3"/>
  <c r="AV21" i="3"/>
  <c r="AV22" i="3"/>
  <c r="AU20" i="3"/>
  <c r="AU21" i="3"/>
  <c r="AU22" i="3"/>
  <c r="AT20" i="3"/>
  <c r="AT21" i="3"/>
  <c r="AT22" i="3"/>
  <c r="AS20" i="3"/>
  <c r="AS21" i="3"/>
  <c r="AS22" i="3"/>
  <c r="AR20" i="3"/>
  <c r="AR21" i="3"/>
  <c r="AR22" i="3"/>
  <c r="AQ20" i="3"/>
  <c r="AQ21" i="3"/>
  <c r="AQ22" i="3"/>
  <c r="AP22" i="3"/>
  <c r="AO19" i="3"/>
  <c r="AO20" i="3"/>
  <c r="AO21" i="3"/>
  <c r="AO22" i="3"/>
  <c r="AN19" i="3"/>
  <c r="AN20" i="3"/>
  <c r="AN21" i="3"/>
  <c r="AN22" i="3"/>
  <c r="AM19" i="3"/>
  <c r="AM20" i="3"/>
  <c r="AM21" i="3"/>
  <c r="AM22" i="3"/>
  <c r="AL19" i="3"/>
  <c r="AL20" i="3"/>
  <c r="AL21" i="3"/>
  <c r="AL22" i="3"/>
  <c r="AK19" i="3"/>
  <c r="AK20" i="3"/>
  <c r="AK21" i="3"/>
  <c r="AK22" i="3"/>
  <c r="AJ19" i="3"/>
  <c r="AJ20" i="3"/>
  <c r="AJ21" i="3"/>
  <c r="AJ22" i="3"/>
  <c r="AP20" i="3"/>
  <c r="T6" i="3"/>
  <c r="D20" i="3"/>
  <c r="D18" i="3"/>
  <c r="K17" i="3"/>
  <c r="K18" i="3"/>
  <c r="K20" i="3"/>
  <c r="J17" i="3"/>
  <c r="J18" i="3"/>
  <c r="J20" i="3"/>
  <c r="I17" i="3"/>
  <c r="I18" i="3"/>
  <c r="I20" i="3"/>
  <c r="H17" i="3"/>
  <c r="H18" i="3"/>
  <c r="H20" i="3"/>
  <c r="G17" i="3"/>
  <c r="G18" i="3"/>
  <c r="G20" i="3"/>
  <c r="T5" i="3"/>
  <c r="D19" i="3"/>
  <c r="D16" i="3"/>
  <c r="K16" i="3"/>
  <c r="K19" i="3"/>
  <c r="J16" i="3"/>
  <c r="J19" i="3"/>
  <c r="I16" i="3"/>
  <c r="I19" i="3"/>
  <c r="H16" i="3"/>
  <c r="H19" i="3"/>
  <c r="G16" i="3"/>
  <c r="G19" i="3"/>
  <c r="AW15" i="3"/>
  <c r="AV15" i="3"/>
  <c r="AU15" i="3"/>
  <c r="AT15" i="3"/>
  <c r="AS15" i="3"/>
  <c r="AR15" i="3"/>
  <c r="AQ15" i="3"/>
  <c r="AP15" i="3"/>
  <c r="AO15" i="3"/>
  <c r="AN15" i="3"/>
  <c r="AM15" i="3"/>
  <c r="AL15" i="3"/>
  <c r="AK15" i="3"/>
  <c r="AJ15" i="3"/>
  <c r="I6" i="3"/>
  <c r="D15" i="3"/>
  <c r="D13" i="3"/>
  <c r="K12" i="3"/>
  <c r="K13" i="3"/>
  <c r="K15" i="3"/>
  <c r="J12" i="3"/>
  <c r="J13" i="3"/>
  <c r="J15" i="3"/>
  <c r="I12" i="3"/>
  <c r="I13" i="3"/>
  <c r="I15" i="3"/>
  <c r="H12" i="3"/>
  <c r="H13" i="3"/>
  <c r="H15" i="3"/>
  <c r="G12" i="3"/>
  <c r="G13" i="3"/>
  <c r="G15" i="3"/>
  <c r="I5" i="3"/>
  <c r="D14" i="3"/>
  <c r="D11" i="3"/>
  <c r="K11" i="3"/>
  <c r="K14" i="3"/>
  <c r="J11" i="3"/>
  <c r="J14" i="3"/>
  <c r="I11" i="3"/>
  <c r="I14" i="3"/>
  <c r="H11" i="3"/>
  <c r="H14" i="3"/>
  <c r="G11" i="3"/>
  <c r="G14" i="3"/>
  <c r="AQ10" i="3"/>
  <c r="AR10" i="3"/>
  <c r="AS10" i="3"/>
  <c r="AT10" i="3"/>
  <c r="AU10" i="3"/>
  <c r="AV10" i="3"/>
  <c r="AW10" i="3"/>
  <c r="AW11" i="3"/>
  <c r="AW12" i="3"/>
  <c r="AW13" i="3"/>
  <c r="AV11" i="3"/>
  <c r="AV12" i="3"/>
  <c r="AV13" i="3"/>
  <c r="AU11" i="3"/>
  <c r="AU12" i="3"/>
  <c r="AU13" i="3"/>
  <c r="AT11" i="3"/>
  <c r="AT12" i="3"/>
  <c r="AT13" i="3"/>
  <c r="AS11" i="3"/>
  <c r="AS12" i="3"/>
  <c r="AS13" i="3"/>
  <c r="AR11" i="3"/>
  <c r="AR12" i="3"/>
  <c r="AR13" i="3"/>
  <c r="AQ11" i="3"/>
  <c r="AQ12" i="3"/>
  <c r="AQ13" i="3"/>
  <c r="AP13" i="3"/>
  <c r="AO10" i="3"/>
  <c r="AO11" i="3"/>
  <c r="AO12" i="3"/>
  <c r="AO13" i="3"/>
  <c r="AN10" i="3"/>
  <c r="AN11" i="3"/>
  <c r="AN12" i="3"/>
  <c r="AN13" i="3"/>
  <c r="AM10" i="3"/>
  <c r="AM11" i="3"/>
  <c r="AM12" i="3"/>
  <c r="AM13" i="3"/>
  <c r="AL10" i="3"/>
  <c r="AL11" i="3"/>
  <c r="AL12" i="3"/>
  <c r="AL13" i="3"/>
  <c r="AK10" i="3"/>
  <c r="AK11" i="3"/>
  <c r="AK12" i="3"/>
  <c r="AK13" i="3"/>
  <c r="AJ10" i="3"/>
  <c r="AJ11" i="3"/>
  <c r="AJ12" i="3"/>
  <c r="AJ13" i="3"/>
  <c r="AP11" i="3"/>
  <c r="K9" i="3"/>
  <c r="J9" i="3"/>
  <c r="H9" i="3"/>
  <c r="G9" i="3"/>
  <c r="AT6" i="3"/>
  <c r="AS6" i="3"/>
  <c r="AR6" i="3"/>
  <c r="AQ6" i="3"/>
  <c r="AP6" i="3"/>
  <c r="AO6" i="3"/>
  <c r="AN6" i="3"/>
  <c r="AM6" i="3"/>
  <c r="AL6" i="3"/>
  <c r="AK6" i="3"/>
  <c r="AJ6" i="3"/>
  <c r="S6" i="3"/>
  <c r="R6" i="3"/>
  <c r="Q6" i="3"/>
  <c r="M4" i="3"/>
  <c r="N4" i="3"/>
  <c r="O4" i="3"/>
  <c r="O6" i="3"/>
  <c r="N6" i="3"/>
  <c r="M6" i="3"/>
  <c r="K6" i="3"/>
  <c r="J6" i="3"/>
  <c r="G6" i="3"/>
  <c r="AT5" i="3"/>
  <c r="AS5" i="3"/>
  <c r="AR5" i="3"/>
  <c r="AQ5" i="3"/>
  <c r="AP5" i="3"/>
  <c r="AO5" i="3"/>
  <c r="AN5" i="3"/>
  <c r="AM5" i="3"/>
  <c r="AL5" i="3"/>
  <c r="AK5" i="3"/>
  <c r="AJ5" i="3"/>
  <c r="S5" i="3"/>
  <c r="R5" i="3"/>
  <c r="Q5" i="3"/>
  <c r="O5" i="3"/>
  <c r="N5" i="3"/>
  <c r="M5" i="3"/>
  <c r="K5" i="3"/>
  <c r="J5" i="3"/>
  <c r="G5" i="3"/>
  <c r="AP4" i="3"/>
  <c r="AQ4" i="3"/>
  <c r="AR4" i="3"/>
  <c r="AS4" i="3"/>
  <c r="AT4" i="3"/>
  <c r="AN4" i="3"/>
  <c r="AM4" i="3"/>
  <c r="AL4" i="3"/>
  <c r="AK4" i="3"/>
  <c r="AJ4" i="3"/>
  <c r="J130" i="1"/>
  <c r="J131" i="1"/>
  <c r="J132" i="1"/>
  <c r="J133" i="1"/>
  <c r="J134" i="1"/>
  <c r="J135" i="1"/>
  <c r="J136" i="1"/>
  <c r="J137" i="1"/>
  <c r="J129" i="1"/>
  <c r="J92" i="1"/>
  <c r="J93" i="1"/>
  <c r="J94" i="1"/>
  <c r="J95" i="1"/>
  <c r="J91" i="1"/>
</calcChain>
</file>

<file path=xl/sharedStrings.xml><?xml version="1.0" encoding="utf-8"?>
<sst xmlns="http://schemas.openxmlformats.org/spreadsheetml/2006/main" count="1326" uniqueCount="419">
  <si>
    <t>Dates (Ma)</t>
  </si>
  <si>
    <t/>
  </si>
  <si>
    <t>Composition</t>
  </si>
  <si>
    <t>206Pb/</t>
  </si>
  <si>
    <t>238U a</t>
  </si>
  <si>
    <t>±2σ</t>
  </si>
  <si>
    <t xml:space="preserve">abs </t>
  </si>
  <si>
    <t>207Pb/</t>
  </si>
  <si>
    <t>235U a</t>
  </si>
  <si>
    <t>206Pb a</t>
  </si>
  <si>
    <t>Th/</t>
  </si>
  <si>
    <t>U b</t>
  </si>
  <si>
    <t>Pb*</t>
  </si>
  <si>
    <t>(pg) c</t>
  </si>
  <si>
    <t>Pbc</t>
  </si>
  <si>
    <t>(pg) d</t>
  </si>
  <si>
    <t>Pb*/</t>
  </si>
  <si>
    <t>Pbc e</t>
  </si>
  <si>
    <t>204Pb f</t>
  </si>
  <si>
    <t>238U g</t>
  </si>
  <si>
    <t xml:space="preserve">±2σ % </t>
  </si>
  <si>
    <t>235U g</t>
  </si>
  <si>
    <t>206Pb g</t>
  </si>
  <si>
    <t>Corr.</t>
  </si>
  <si>
    <t xml:space="preserve">coef. </t>
  </si>
  <si>
    <t xml:space="preserve">PLES535_z1 </t>
  </si>
  <si>
    <t xml:space="preserve">PLES535_z2 </t>
  </si>
  <si>
    <t xml:space="preserve">PLES535_z3 </t>
  </si>
  <si>
    <t xml:space="preserve">PLES535_z4 </t>
  </si>
  <si>
    <t xml:space="preserve">PLES535_z5 </t>
  </si>
  <si>
    <t xml:space="preserve">PLES535_z6 </t>
  </si>
  <si>
    <t xml:space="preserve">PLES535_z7 </t>
  </si>
  <si>
    <t xml:space="preserve">PLES535_z8 </t>
  </si>
  <si>
    <t xml:space="preserve">PLES535_z9 </t>
  </si>
  <si>
    <t>PLES535_z10</t>
  </si>
  <si>
    <t xml:space="preserve">Pleso_P9 </t>
  </si>
  <si>
    <t>Pleso_P11</t>
  </si>
  <si>
    <t>Pleso_P12</t>
  </si>
  <si>
    <t>Pleso_P13</t>
  </si>
  <si>
    <t>Pleso_P14</t>
  </si>
  <si>
    <t>Pleso_P15</t>
  </si>
  <si>
    <t xml:space="preserve">Pl535-III </t>
  </si>
  <si>
    <t xml:space="preserve">Pl535-IV  </t>
  </si>
  <si>
    <t xml:space="preserve">Pl535-IX  </t>
  </si>
  <si>
    <t xml:space="preserve">Pl535-V   </t>
  </si>
  <si>
    <t xml:space="preserve">Pl535-VI  </t>
  </si>
  <si>
    <t xml:space="preserve">Pl535-VII </t>
  </si>
  <si>
    <t>Pl535-VIII</t>
  </si>
  <si>
    <t xml:space="preserve">PL535-X   </t>
  </si>
  <si>
    <t>A</t>
  </si>
  <si>
    <t>B</t>
  </si>
  <si>
    <t>C</t>
  </si>
  <si>
    <t>D</t>
  </si>
  <si>
    <t>E</t>
  </si>
  <si>
    <t>Detector</t>
  </si>
  <si>
    <t>Pb</t>
  </si>
  <si>
    <t>U</t>
  </si>
  <si>
    <t>F</t>
  </si>
  <si>
    <t>Instrument</t>
  </si>
  <si>
    <t>Triton</t>
  </si>
  <si>
    <t>Phoenix</t>
  </si>
  <si>
    <t>Nu</t>
  </si>
  <si>
    <t>Isoprobe-T</t>
  </si>
  <si>
    <t>Alpha</t>
  </si>
  <si>
    <t>±1σ</t>
  </si>
  <si>
    <t xml:space="preserve">z1      </t>
  </si>
  <si>
    <t xml:space="preserve">z2      </t>
  </si>
  <si>
    <t xml:space="preserve">z4      </t>
  </si>
  <si>
    <t xml:space="preserve">z5      </t>
  </si>
  <si>
    <t xml:space="preserve">z6      </t>
  </si>
  <si>
    <t xml:space="preserve">z7      </t>
  </si>
  <si>
    <t xml:space="preserve">z8      </t>
  </si>
  <si>
    <t xml:space="preserve">z9      </t>
  </si>
  <si>
    <t xml:space="preserve">z10     </t>
  </si>
  <si>
    <t>S</t>
  </si>
  <si>
    <t xml:space="preserve">Ples_19  </t>
  </si>
  <si>
    <t xml:space="preserve">Ples_20  </t>
  </si>
  <si>
    <t>Ples_26ss</t>
  </si>
  <si>
    <t>Ples_27ss</t>
  </si>
  <si>
    <t xml:space="preserve">S1      </t>
  </si>
  <si>
    <t xml:space="preserve">S2      </t>
  </si>
  <si>
    <t xml:space="preserve">S3      </t>
  </si>
  <si>
    <t xml:space="preserve">S4      </t>
  </si>
  <si>
    <t xml:space="preserve">S5      </t>
  </si>
  <si>
    <t xml:space="preserve">S6      </t>
  </si>
  <si>
    <t xml:space="preserve">S7      </t>
  </si>
  <si>
    <t xml:space="preserve">S8      </t>
  </si>
  <si>
    <t xml:space="preserve">S9      </t>
  </si>
  <si>
    <t>208Pb/</t>
  </si>
  <si>
    <t>238U/</t>
  </si>
  <si>
    <t>233U/</t>
  </si>
  <si>
    <t xml:space="preserve">204Pb </t>
  </si>
  <si>
    <t xml:space="preserve">207Pb </t>
  </si>
  <si>
    <t xml:space="preserve">208Pb </t>
  </si>
  <si>
    <t xml:space="preserve">205Pb </t>
  </si>
  <si>
    <t xml:space="preserve">235U </t>
  </si>
  <si>
    <t xml:space="preserve">     -</t>
  </si>
  <si>
    <t xml:space="preserve">  -  </t>
  </si>
  <si>
    <t xml:space="preserve">Ples_23*  </t>
  </si>
  <si>
    <t xml:space="preserve">a7      </t>
  </si>
  <si>
    <t xml:space="preserve">a8      </t>
  </si>
  <si>
    <t xml:space="preserve">a9      </t>
  </si>
  <si>
    <t xml:space="preserve">a10     </t>
  </si>
  <si>
    <t xml:space="preserve">a11     </t>
  </si>
  <si>
    <t xml:space="preserve">a12     </t>
  </si>
  <si>
    <t xml:space="preserve">a13     </t>
  </si>
  <si>
    <t xml:space="preserve">a14     </t>
  </si>
  <si>
    <t xml:space="preserve">a15     </t>
  </si>
  <si>
    <t xml:space="preserve">a22     </t>
  </si>
  <si>
    <t xml:space="preserve">a2      </t>
  </si>
  <si>
    <t xml:space="preserve">a3      </t>
  </si>
  <si>
    <t xml:space="preserve">a4      </t>
  </si>
  <si>
    <t xml:space="preserve">a5      </t>
  </si>
  <si>
    <t xml:space="preserve">a16     </t>
  </si>
  <si>
    <t xml:space="preserve">a17     </t>
  </si>
  <si>
    <t xml:space="preserve">a18     </t>
  </si>
  <si>
    <t xml:space="preserve">a20     </t>
  </si>
  <si>
    <t xml:space="preserve">a27     </t>
  </si>
  <si>
    <t xml:space="preserve">a28     </t>
  </si>
  <si>
    <t>Micromass S54</t>
  </si>
  <si>
    <t xml:space="preserve">Ples_IC_2 </t>
  </si>
  <si>
    <t xml:space="preserve">Ples_IC_3 </t>
  </si>
  <si>
    <t xml:space="preserve">Ples_IC_4 </t>
  </si>
  <si>
    <t xml:space="preserve">Ples_IC_5 </t>
  </si>
  <si>
    <t xml:space="preserve">Ples_IC_7 </t>
  </si>
  <si>
    <t xml:space="preserve">Ples_IC_8 </t>
  </si>
  <si>
    <t>Ples_IC_11</t>
  </si>
  <si>
    <t>Ples_IC_13</t>
  </si>
  <si>
    <t>Ples_IC_14</t>
  </si>
  <si>
    <t>Ples_IC_15</t>
  </si>
  <si>
    <t>Triton Plus</t>
  </si>
  <si>
    <t>238U/235U</t>
  </si>
  <si>
    <t>206Pb/205Pb</t>
  </si>
  <si>
    <t>reference</t>
  </si>
  <si>
    <t>Measured isotopic ratios</t>
  </si>
  <si>
    <t>Lab 0</t>
  </si>
  <si>
    <t>Lab 1</t>
  </si>
  <si>
    <t>Lab 2A</t>
  </si>
  <si>
    <t>Lab 2B</t>
  </si>
  <si>
    <t>Lab 4A</t>
  </si>
  <si>
    <t>Lab 4B</t>
  </si>
  <si>
    <t>Lab 5A</t>
  </si>
  <si>
    <t>Lab 5B</t>
  </si>
  <si>
    <t>Lab 10</t>
  </si>
  <si>
    <t>Lab 11</t>
  </si>
  <si>
    <t>Lab 13</t>
  </si>
  <si>
    <t>Lab 14</t>
  </si>
  <si>
    <t>Lab 15</t>
  </si>
  <si>
    <t>Lab 16</t>
  </si>
  <si>
    <t>SRM981 adjustment</t>
  </si>
  <si>
    <t>Fractionation-, blank-corrected isotopic ratios</t>
  </si>
  <si>
    <t xml:space="preserve">206Pb </t>
  </si>
  <si>
    <t>ppm diff</t>
  </si>
  <si>
    <t>adjusted</t>
  </si>
  <si>
    <t>206/205</t>
  </si>
  <si>
    <t xml:space="preserve"> a  Isotopic dates calculated using λ238 = 1.55125E-10 (Jaffey et al. 1971) and λ235 = 9.8485E-10 (Jaffey et al. 1971).</t>
  </si>
  <si>
    <t xml:space="preserve"> b  Th contents calculated from radiogenic 208Pb and 230Th-corrected 206Pb/238U date of the sample, assuming concordance between U-Pb Th-Pb systems.</t>
  </si>
  <si>
    <t xml:space="preserve"> c  Total mass of radiogenic Pb.</t>
  </si>
  <si>
    <t xml:space="preserve"> d  Total mass of common Pb.</t>
  </si>
  <si>
    <t xml:space="preserve"> e  Ratio of radiogenic Pb (including 208Pb) to common Pb.</t>
  </si>
  <si>
    <t xml:space="preserve"> f  Measured ratio corrected for fractionation and spike contribution only.</t>
  </si>
  <si>
    <t xml:space="preserve"> g  Measured ratios corrected for fractionation, tracer and blank.</t>
  </si>
  <si>
    <t>F - Faraday</t>
  </si>
  <si>
    <t>D - Daly</t>
  </si>
  <si>
    <t>S - SEM</t>
  </si>
  <si>
    <t>Pb blank composition</t>
  </si>
  <si>
    <t>Fractionation-corrected isotopic ratios</t>
  </si>
  <si>
    <t>Sample</t>
  </si>
  <si>
    <t>Mass fractionation (%/amu)</t>
  </si>
  <si>
    <t>Tracer mass (g)</t>
  </si>
  <si>
    <t>Isotopic ratios</t>
  </si>
  <si>
    <t xml:space="preserve"> h  Assumed based on SRM 981 or ET2535 data (see Table 1).</t>
  </si>
  <si>
    <t>Pb h</t>
  </si>
  <si>
    <t xml:space="preserve"> i  Calculated.</t>
  </si>
  <si>
    <t>U i</t>
  </si>
  <si>
    <t>235U i</t>
  </si>
  <si>
    <t>205Pb i</t>
  </si>
  <si>
    <t>206Pb i</t>
  </si>
  <si>
    <t>207Pb/206Pb</t>
  </si>
  <si>
    <t>7/6 ratio to age deviation</t>
  </si>
  <si>
    <t>Pb Models</t>
  </si>
  <si>
    <t>Fractionation model</t>
  </si>
  <si>
    <t>t (Ma)</t>
  </si>
  <si>
    <t>%perAMU</t>
  </si>
  <si>
    <t>207/206</t>
  </si>
  <si>
    <t>7/6 age calc</t>
  </si>
  <si>
    <t>meas.</t>
  </si>
  <si>
    <t>delta</t>
  </si>
  <si>
    <t>fc, blk-corr</t>
  </si>
  <si>
    <t xml:space="preserve">Fraction   </t>
  </si>
  <si>
    <t>Deadtime models</t>
  </si>
  <si>
    <t>DT (ns)</t>
  </si>
  <si>
    <t>6/5 ratio to age deviation</t>
  </si>
  <si>
    <t>relative DT(ns)</t>
  </si>
  <si>
    <t>avg 205 cps</t>
  </si>
  <si>
    <t>synthetic</t>
  </si>
  <si>
    <t>1-DT*205m</t>
  </si>
  <si>
    <t>frac diff</t>
  </si>
  <si>
    <t>avg 206 cps</t>
  </si>
  <si>
    <t>1M cps 206</t>
  </si>
  <si>
    <t>1-DT*206m</t>
  </si>
  <si>
    <t>age</t>
  </si>
  <si>
    <t>avg 207 cps</t>
  </si>
  <si>
    <t>1-DT*207m</t>
  </si>
  <si>
    <t>delta age</t>
  </si>
  <si>
    <t>206Pb/205Pb (corr)</t>
  </si>
  <si>
    <t>delta age target</t>
  </si>
  <si>
    <t>207Pb/206Pb (corr)</t>
  </si>
  <si>
    <t>206/205 target</t>
  </si>
  <si>
    <t>500K cps 206</t>
  </si>
  <si>
    <t>U ratio to age deviation</t>
  </si>
  <si>
    <t>238/235</t>
  </si>
  <si>
    <t>250K cps 206</t>
  </si>
  <si>
    <t>238/235 target</t>
  </si>
  <si>
    <t>233/235</t>
  </si>
  <si>
    <t>Faraday bias (gain/efficiency/baseline) model</t>
  </si>
  <si>
    <t>ppm</t>
  </si>
  <si>
    <t>207Pb cup</t>
  </si>
  <si>
    <r>
      <rPr>
        <b/>
        <sz val="11"/>
        <color rgb="FFFF0000"/>
        <rFont val="Arial"/>
        <family val="2"/>
      </rPr>
      <t>207Pb</t>
    </r>
    <r>
      <rPr>
        <b/>
        <sz val="11"/>
        <color theme="1"/>
        <rFont val="Arial"/>
        <family val="2"/>
      </rPr>
      <t>/206Pb</t>
    </r>
  </si>
  <si>
    <t>206Pb cup</t>
  </si>
  <si>
    <r>
      <t>207Pb/</t>
    </r>
    <r>
      <rPr>
        <b/>
        <sz val="11"/>
        <color rgb="FFFF0000"/>
        <rFont val="Arial"/>
        <family val="2"/>
      </rPr>
      <t>206Pb</t>
    </r>
  </si>
  <si>
    <r>
      <rPr>
        <b/>
        <sz val="11"/>
        <color rgb="FFFF0000"/>
        <rFont val="Arial"/>
        <family val="2"/>
      </rPr>
      <t>206Pb</t>
    </r>
    <r>
      <rPr>
        <b/>
        <sz val="11"/>
        <color theme="1"/>
        <rFont val="Arial"/>
        <family val="2"/>
      </rPr>
      <t>/205Pb</t>
    </r>
  </si>
  <si>
    <t>205Pb cup</t>
  </si>
  <si>
    <r>
      <t>206Pb/</t>
    </r>
    <r>
      <rPr>
        <b/>
        <sz val="11"/>
        <color rgb="FFFF0000"/>
        <rFont val="Arial"/>
        <family val="2"/>
      </rPr>
      <t>205Pb</t>
    </r>
  </si>
  <si>
    <t>Interference model</t>
  </si>
  <si>
    <t>cps</t>
  </si>
  <si>
    <t>(constant excess over baseline)</t>
  </si>
  <si>
    <t>(2:1 odd/even excess over baseline)</t>
  </si>
  <si>
    <t>Common Pb subtraction model (effect &lt; symbol size)</t>
  </si>
  <si>
    <t>all blank</t>
  </si>
  <si>
    <t>all initial</t>
  </si>
  <si>
    <t>U Models</t>
  </si>
  <si>
    <t>no oxide</t>
  </si>
  <si>
    <t>233U/235U</t>
  </si>
  <si>
    <t>avg 233 cps</t>
  </si>
  <si>
    <t>avg 235 cps</t>
  </si>
  <si>
    <t>1M cps 235</t>
  </si>
  <si>
    <t>avg 238 cps</t>
  </si>
  <si>
    <t>238U/235U (corr)</t>
  </si>
  <si>
    <t>233U/235U (corr)</t>
  </si>
  <si>
    <t>500K cps 235</t>
  </si>
  <si>
    <t>250K cps 235</t>
  </si>
  <si>
    <t>Oxide correction model</t>
  </si>
  <si>
    <t>18O/16O</t>
  </si>
  <si>
    <t>238U cup</t>
  </si>
  <si>
    <r>
      <rPr>
        <b/>
        <sz val="11"/>
        <color rgb="FFFF0000"/>
        <rFont val="Arial"/>
        <family val="2"/>
      </rPr>
      <t>238U</t>
    </r>
    <r>
      <rPr>
        <b/>
        <sz val="11"/>
        <color theme="1"/>
        <rFont val="Arial"/>
        <family val="2"/>
      </rPr>
      <t>/235U</t>
    </r>
  </si>
  <si>
    <t>235U cup</t>
  </si>
  <si>
    <r>
      <t>238U/</t>
    </r>
    <r>
      <rPr>
        <b/>
        <sz val="11"/>
        <color rgb="FFFF0000"/>
        <rFont val="Arial"/>
        <family val="2"/>
      </rPr>
      <t>235U</t>
    </r>
  </si>
  <si>
    <r>
      <t>233U/</t>
    </r>
    <r>
      <rPr>
        <b/>
        <sz val="11"/>
        <color rgb="FFFF0000"/>
        <rFont val="Arial"/>
        <family val="2"/>
      </rPr>
      <t>235U</t>
    </r>
  </si>
  <si>
    <t>233U cup</t>
  </si>
  <si>
    <r>
      <rPr>
        <b/>
        <sz val="11"/>
        <color rgb="FFFF0000"/>
        <rFont val="Arial"/>
        <family val="2"/>
      </rPr>
      <t>233U</t>
    </r>
    <r>
      <rPr>
        <b/>
        <sz val="11"/>
        <color theme="1"/>
        <rFont val="Arial"/>
        <family val="2"/>
      </rPr>
      <t>/235U</t>
    </r>
  </si>
  <si>
    <t>100% natural U</t>
  </si>
  <si>
    <t>Blank correction model [ + overcorrection / - undercorrection]</t>
  </si>
  <si>
    <t>50% natural + 50% spike</t>
  </si>
  <si>
    <t>100% spike U</t>
  </si>
  <si>
    <t>U blank [pg]</t>
  </si>
  <si>
    <t>(238U/233U)meas</t>
  </si>
  <si>
    <t>(233U/235U)meas</t>
  </si>
  <si>
    <t>U blank AW</t>
  </si>
  <si>
    <t>U238b [mol]</t>
  </si>
  <si>
    <t>U235b [mol]</t>
  </si>
  <si>
    <t>U233b [mol]</t>
  </si>
  <si>
    <t>U233t [mol/g]</t>
  </si>
  <si>
    <t>U233t [mol]</t>
  </si>
  <si>
    <t>U spike AW</t>
  </si>
  <si>
    <t>(U238/U235)corr</t>
  </si>
  <si>
    <t>(233U/235U)corr</t>
  </si>
  <si>
    <t>Error Ellipses</t>
  </si>
  <si>
    <t>Lab 4 (Isoprobe-T data)</t>
  </si>
  <si>
    <t>Lab 4 (Phoenix data)</t>
  </si>
  <si>
    <t>meas</t>
  </si>
  <si>
    <t>fc-bc</t>
  </si>
  <si>
    <t>ds synthetic</t>
  </si>
  <si>
    <t>PLES535</t>
  </si>
  <si>
    <t>Fraction ID</t>
  </si>
  <si>
    <t>var 6/5</t>
  </si>
  <si>
    <t>var 7/6</t>
  </si>
  <si>
    <t>cov 6/5-7/6</t>
  </si>
  <si>
    <t>conf. int.</t>
  </si>
  <si>
    <t>chi-sq</t>
  </si>
  <si>
    <t>trace</t>
  </si>
  <si>
    <t>det</t>
  </si>
  <si>
    <t>eig1</t>
  </si>
  <si>
    <t>eig2</t>
  </si>
  <si>
    <t>axis a</t>
  </si>
  <si>
    <t>axis b</t>
  </si>
  <si>
    <t>θ (rad)</t>
  </si>
  <si>
    <t>θ (deg)</t>
  </si>
  <si>
    <t>Q 11</t>
  </si>
  <si>
    <t>Q12</t>
  </si>
  <si>
    <t>Q21</t>
  </si>
  <si>
    <t>Q22</t>
  </si>
  <si>
    <t>e0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</si>
  <si>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</si>
  <si>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</si>
  <si>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</si>
  <si>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</si>
  <si>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</si>
  <si>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</si>
  <si>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</si>
  <si>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</si>
  <si>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</si>
  <si>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</si>
  <si>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</si>
  <si>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</si>
  <si>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</si>
  <si>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</si>
  <si>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</si>
  <si>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</si>
  <si>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</si>
  <si>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</si>
  <si>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</si>
  <si>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</si>
  <si>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</si>
  <si>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</si>
  <si>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e23</t>
  </si>
  <si>
    <t>e24</t>
  </si>
  <si>
    <t>e25</t>
  </si>
  <si>
    <t>e26</t>
  </si>
  <si>
    <t>e27</t>
  </si>
  <si>
    <t>e28</t>
  </si>
  <si>
    <t>e29</t>
  </si>
  <si>
    <t>e30</t>
  </si>
  <si>
    <t>x0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</si>
  <si>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</si>
  <si>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</si>
  <si>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</si>
  <si>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</si>
  <si>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</si>
  <si>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</si>
  <si>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</si>
  <si>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</si>
  <si>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</si>
  <si>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</si>
  <si>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</si>
  <si>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</si>
  <si>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</si>
  <si>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</si>
  <si>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</si>
  <si>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</si>
  <si>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</si>
  <si>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</si>
  <si>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</si>
  <si>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</si>
  <si>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</si>
  <si>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</si>
  <si>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</si>
  <si>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</si>
  <si>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</si>
  <si>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</si>
  <si>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</si>
  <si>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</si>
  <si>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</si>
  <si>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>x30</t>
  </si>
  <si>
    <t>y0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</si>
  <si>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</si>
  <si>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</si>
  <si>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</si>
  <si>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</si>
  <si>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</si>
  <si>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</si>
  <si>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</si>
  <si>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</si>
  <si>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</si>
  <si>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</si>
  <si>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</si>
  <si>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</si>
  <si>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</si>
  <si>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</si>
  <si>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</si>
  <si>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</si>
  <si>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</si>
  <si>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</si>
  <si>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</si>
  <si>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</si>
  <si>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</si>
  <si>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</si>
  <si>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</si>
  <si>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</si>
  <si>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</si>
  <si>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</si>
  <si>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y27</t>
  </si>
  <si>
    <t>y28</t>
  </si>
  <si>
    <t>y29</t>
  </si>
  <si>
    <t>y30</t>
  </si>
  <si>
    <t>var 3/5</t>
  </si>
  <si>
    <t>var 8/5</t>
  </si>
  <si>
    <t>cov 3/5-8/5</t>
  </si>
  <si>
    <t>z1 A</t>
  </si>
  <si>
    <t>z2 A</t>
  </si>
  <si>
    <t>z3 A</t>
  </si>
  <si>
    <t>z4 A</t>
  </si>
  <si>
    <t>z6 A</t>
  </si>
  <si>
    <t>z7 A</t>
  </si>
  <si>
    <t>z8 A</t>
  </si>
  <si>
    <t>z9 A</t>
  </si>
  <si>
    <t>z10 A</t>
  </si>
  <si>
    <t>z1 B</t>
  </si>
  <si>
    <t>z2 B</t>
  </si>
  <si>
    <t>z3 B</t>
  </si>
  <si>
    <t>z4 B</t>
  </si>
  <si>
    <t>z5 B</t>
  </si>
  <si>
    <t>z6 B</t>
  </si>
  <si>
    <t>z7 B</t>
  </si>
  <si>
    <t>z8 B</t>
  </si>
  <si>
    <t>z9 B</t>
  </si>
  <si>
    <t>z03</t>
  </si>
  <si>
    <t>z02</t>
  </si>
  <si>
    <t>z05</t>
  </si>
  <si>
    <t>z06</t>
  </si>
  <si>
    <t>z07</t>
  </si>
  <si>
    <t>z08</t>
  </si>
  <si>
    <t>z09</t>
  </si>
  <si>
    <t>z10</t>
  </si>
  <si>
    <t>z11</t>
  </si>
  <si>
    <t>z12</t>
  </si>
  <si>
    <t>z13</t>
  </si>
  <si>
    <t>z14</t>
  </si>
  <si>
    <t>z15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</si>
</sst>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0.000"/>
    <numFmt numFmtId="165" formatCode="0.0"/>
    <numFmt numFmtId="166" formatCode="0.0000"/>
    <numFmt numFmtId="167" formatCode="0.000000"/>
    <numFmt numFmtId="168" formatCode="0.00000"/>
    <numFmt numFmtId="169" formatCode="\+0.00;\-0.00;0.00"/>
    <numFmt numFmtId="170" formatCode="0.00000000"/>
    <numFmt numFmtId="171" formatCode="0.0000000"/>
    <numFmt numFmtId="172" formatCode="\+0.0000;\-0.0000;0.0000"/>
    <numFmt numFmtId="173" formatCode="0.0000E+00"/>
    <numFmt numFmtId="174" formatCode="0.0%"/>
  </numFmts>
  <fonts count="24" x14ac:knownFonts="1">
    <font>
      <sz val="10"/>
      <name val="Arial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theme="4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sz val="12"/>
      <color theme="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color theme="1" tint="0.499984740745262"/>
      <name val="Calibri"/>
      <family val="2"/>
      <scheme val="minor"/>
    </font>
    <font>
      <sz val="10"/>
      <color theme="1" tint="0.499984740745262"/>
      <name val="Arial"/>
      <family val="2"/>
    </font>
    <font>
      <b/>
      <sz val="14"/>
      <color theme="1" tint="0.499984740745262"/>
      <name val="Arial"/>
      <family val="2"/>
      <charset val="204"/>
    </font>
    <font>
      <b/>
      <i/>
      <u/>
      <sz val="14"/>
      <color theme="1" tint="0.499984740745262"/>
      <name val="Arial"/>
      <family val="2"/>
      <charset val="204"/>
    </font>
    <font>
      <b/>
      <sz val="16"/>
      <color theme="1" tint="0.499984740745262"/>
      <name val="Arial"/>
      <family val="2"/>
    </font>
    <font>
      <b/>
      <sz val="12"/>
      <color theme="1" tint="0.499984740745262"/>
      <name val="Arial"/>
      <family val="2"/>
    </font>
    <font>
      <b/>
      <sz val="10"/>
      <color theme="1" tint="0.49998474074526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 applyNumberFormat="0" applyFont="0" applyFill="0" applyBorder="0" applyAlignment="0" applyProtection="0"/>
    <xf numFmtId="0" fontId="2" fillId="0" borderId="0"/>
    <xf numFmtId="0" fontId="1" fillId="0" borderId="0"/>
    <xf numFmtId="0" fontId="2" fillId="0" borderId="0" applyNumberFormat="0" applyFont="0" applyFill="0" applyBorder="0" applyAlignment="0" applyProtection="0"/>
    <xf numFmtId="9" fontId="1" fillId="0" borderId="0" applyFont="0" applyFill="0" applyBorder="0" applyAlignment="0" applyProtection="0"/>
  </cellStyleXfs>
  <cellXfs count="248">
    <xf numFmtId="0" fontId="0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left"/>
    </xf>
    <xf numFmtId="168" fontId="2" fillId="0" borderId="0" xfId="0" applyNumberFormat="1" applyFont="1" applyFill="1" applyBorder="1" applyAlignment="1"/>
    <xf numFmtId="164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/>
    <xf numFmtId="165" fontId="2" fillId="0" borderId="0" xfId="0" applyNumberFormat="1" applyFont="1" applyFill="1" applyBorder="1" applyAlignment="1"/>
    <xf numFmtId="1" fontId="2" fillId="0" borderId="0" xfId="0" applyNumberFormat="1" applyFont="1" applyFill="1" applyBorder="1" applyAlignment="1"/>
    <xf numFmtId="167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/>
    <xf numFmtId="0" fontId="3" fillId="0" borderId="1" xfId="0" applyNumberFormat="1" applyFont="1" applyFill="1" applyBorder="1" applyAlignment="1"/>
    <xf numFmtId="0" fontId="3" fillId="2" borderId="3" xfId="0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/>
    <xf numFmtId="166" fontId="3" fillId="2" borderId="0" xfId="0" applyNumberFormat="1" applyFont="1" applyFill="1" applyBorder="1" applyAlignment="1"/>
    <xf numFmtId="0" fontId="2" fillId="0" borderId="4" xfId="0" applyNumberFormat="1" applyFont="1" applyFill="1" applyBorder="1" applyAlignment="1"/>
    <xf numFmtId="0" fontId="3" fillId="0" borderId="4" xfId="0" applyNumberFormat="1" applyFont="1" applyFill="1" applyBorder="1" applyAlignment="1"/>
    <xf numFmtId="0" fontId="1" fillId="0" borderId="0" xfId="2"/>
    <xf numFmtId="0" fontId="2" fillId="0" borderId="0" xfId="3" applyNumberFormat="1" applyFont="1" applyFill="1" applyBorder="1" applyAlignment="1"/>
    <xf numFmtId="0" fontId="1" fillId="3" borderId="5" xfId="2" applyFill="1" applyBorder="1"/>
    <xf numFmtId="0" fontId="1" fillId="3" borderId="6" xfId="2" applyFill="1" applyBorder="1"/>
    <xf numFmtId="0" fontId="1" fillId="3" borderId="7" xfId="2" applyFill="1" applyBorder="1"/>
    <xf numFmtId="0" fontId="5" fillId="3" borderId="5" xfId="2" applyFont="1" applyFill="1" applyBorder="1"/>
    <xf numFmtId="0" fontId="1" fillId="4" borderId="6" xfId="2" applyFill="1" applyBorder="1"/>
    <xf numFmtId="0" fontId="1" fillId="3" borderId="8" xfId="2" applyFill="1" applyBorder="1"/>
    <xf numFmtId="0" fontId="6" fillId="3" borderId="0" xfId="2" applyFont="1" applyFill="1"/>
    <xf numFmtId="0" fontId="1" fillId="3" borderId="0" xfId="2" applyFill="1"/>
    <xf numFmtId="0" fontId="5" fillId="3" borderId="0" xfId="2" applyFont="1" applyFill="1"/>
    <xf numFmtId="0" fontId="1" fillId="3" borderId="9" xfId="2" applyFill="1" applyBorder="1"/>
    <xf numFmtId="0" fontId="1" fillId="5" borderId="8" xfId="2" applyFill="1" applyBorder="1"/>
    <xf numFmtId="164" fontId="1" fillId="5" borderId="0" xfId="2" applyNumberFormat="1" applyFill="1"/>
    <xf numFmtId="164" fontId="1" fillId="5" borderId="9" xfId="2" applyNumberFormat="1" applyFill="1" applyBorder="1"/>
    <xf numFmtId="0" fontId="1" fillId="3" borderId="10" xfId="2" applyFill="1" applyBorder="1"/>
    <xf numFmtId="0" fontId="5" fillId="3" borderId="11" xfId="2" applyFont="1" applyFill="1" applyBorder="1" applyAlignment="1">
      <alignment horizontal="right"/>
    </xf>
    <xf numFmtId="2" fontId="1" fillId="0" borderId="2" xfId="2" applyNumberFormat="1" applyBorder="1"/>
    <xf numFmtId="0" fontId="1" fillId="0" borderId="2" xfId="2" applyBorder="1"/>
    <xf numFmtId="169" fontId="1" fillId="3" borderId="2" xfId="2" applyNumberFormat="1" applyFill="1" applyBorder="1" applyAlignment="1">
      <alignment horizontal="center"/>
    </xf>
    <xf numFmtId="169" fontId="1" fillId="3" borderId="11" xfId="2" applyNumberFormat="1" applyFill="1" applyBorder="1" applyAlignment="1">
      <alignment horizontal="center"/>
    </xf>
    <xf numFmtId="169" fontId="1" fillId="3" borderId="10" xfId="2" applyNumberFormat="1" applyFill="1" applyBorder="1" applyAlignment="1">
      <alignment horizontal="center"/>
    </xf>
    <xf numFmtId="170" fontId="1" fillId="5" borderId="0" xfId="2" applyNumberFormat="1" applyFill="1"/>
    <xf numFmtId="170" fontId="1" fillId="5" borderId="9" xfId="2" applyNumberFormat="1" applyFill="1" applyBorder="1"/>
    <xf numFmtId="0" fontId="1" fillId="3" borderId="12" xfId="2" applyFill="1" applyBorder="1"/>
    <xf numFmtId="0" fontId="5" fillId="3" borderId="13" xfId="2" applyFont="1" applyFill="1" applyBorder="1" applyAlignment="1">
      <alignment horizontal="right"/>
    </xf>
    <xf numFmtId="0" fontId="1" fillId="3" borderId="0" xfId="2" applyFill="1" applyAlignment="1">
      <alignment horizontal="center"/>
    </xf>
    <xf numFmtId="0" fontId="1" fillId="5" borderId="0" xfId="2" applyFill="1" applyAlignment="1">
      <alignment horizontal="center"/>
    </xf>
    <xf numFmtId="168" fontId="1" fillId="4" borderId="0" xfId="2" applyNumberFormat="1" applyFill="1" applyAlignment="1">
      <alignment horizontal="center"/>
    </xf>
    <xf numFmtId="0" fontId="1" fillId="3" borderId="13" xfId="2" applyFill="1" applyBorder="1" applyAlignment="1">
      <alignment horizontal="center"/>
    </xf>
    <xf numFmtId="0" fontId="1" fillId="3" borderId="12" xfId="2" applyFill="1" applyBorder="1" applyAlignment="1">
      <alignment horizontal="center"/>
    </xf>
    <xf numFmtId="0" fontId="1" fillId="3" borderId="14" xfId="2" applyFill="1" applyBorder="1"/>
    <xf numFmtId="0" fontId="5" fillId="3" borderId="15" xfId="2" applyFont="1" applyFill="1" applyBorder="1" applyAlignment="1">
      <alignment horizontal="right"/>
    </xf>
    <xf numFmtId="0" fontId="1" fillId="3" borderId="1" xfId="2" applyFill="1" applyBorder="1" applyAlignment="1">
      <alignment horizontal="center"/>
    </xf>
    <xf numFmtId="0" fontId="1" fillId="5" borderId="1" xfId="2" applyFill="1" applyBorder="1" applyAlignment="1">
      <alignment horizontal="center"/>
    </xf>
    <xf numFmtId="167" fontId="1" fillId="4" borderId="1" xfId="2" applyNumberFormat="1" applyFill="1" applyBorder="1" applyAlignment="1">
      <alignment horizontal="center"/>
    </xf>
    <xf numFmtId="0" fontId="1" fillId="3" borderId="15" xfId="2" applyFill="1" applyBorder="1" applyAlignment="1">
      <alignment horizontal="center"/>
    </xf>
    <xf numFmtId="0" fontId="1" fillId="3" borderId="14" xfId="2" applyFill="1" applyBorder="1" applyAlignment="1">
      <alignment horizontal="center"/>
    </xf>
    <xf numFmtId="165" fontId="1" fillId="5" borderId="0" xfId="2" applyNumberFormat="1" applyFill="1"/>
    <xf numFmtId="165" fontId="1" fillId="5" borderId="9" xfId="2" applyNumberFormat="1" applyFill="1" applyBorder="1"/>
    <xf numFmtId="0" fontId="1" fillId="5" borderId="16" xfId="2" applyFill="1" applyBorder="1"/>
    <xf numFmtId="0" fontId="1" fillId="5" borderId="4" xfId="2" applyFill="1" applyBorder="1"/>
    <xf numFmtId="0" fontId="1" fillId="5" borderId="17" xfId="2" applyFill="1" applyBorder="1"/>
    <xf numFmtId="0" fontId="1" fillId="3" borderId="1" xfId="2" applyFill="1" applyBorder="1"/>
    <xf numFmtId="0" fontId="5" fillId="3" borderId="1" xfId="2" applyFont="1" applyFill="1" applyBorder="1"/>
    <xf numFmtId="0" fontId="1" fillId="3" borderId="18" xfId="2" applyFill="1" applyBorder="1"/>
    <xf numFmtId="0" fontId="1" fillId="3" borderId="19" xfId="2" applyFill="1" applyBorder="1"/>
    <xf numFmtId="0" fontId="1" fillId="3" borderId="20" xfId="2" applyFill="1" applyBorder="1"/>
    <xf numFmtId="0" fontId="5" fillId="3" borderId="21" xfId="2" applyFont="1" applyFill="1" applyBorder="1" applyAlignment="1">
      <alignment horizontal="right"/>
    </xf>
    <xf numFmtId="0" fontId="1" fillId="3" borderId="19" xfId="2" applyFill="1" applyBorder="1" applyAlignment="1">
      <alignment horizontal="center"/>
    </xf>
    <xf numFmtId="0" fontId="1" fillId="4" borderId="19" xfId="2" applyFill="1" applyBorder="1" applyAlignment="1">
      <alignment horizontal="center"/>
    </xf>
    <xf numFmtId="9" fontId="0" fillId="3" borderId="0" xfId="4" applyFont="1" applyFill="1" applyBorder="1" applyAlignment="1">
      <alignment horizontal="center"/>
    </xf>
    <xf numFmtId="0" fontId="5" fillId="0" borderId="5" xfId="2" applyFont="1" applyBorder="1"/>
    <xf numFmtId="0" fontId="1" fillId="0" borderId="6" xfId="2" applyBorder="1"/>
    <xf numFmtId="0" fontId="1" fillId="0" borderId="7" xfId="2" applyBorder="1"/>
    <xf numFmtId="1" fontId="7" fillId="3" borderId="0" xfId="2" applyNumberFormat="1" applyFont="1" applyFill="1" applyAlignment="1">
      <alignment horizontal="right"/>
    </xf>
    <xf numFmtId="0" fontId="1" fillId="3" borderId="13" xfId="2" applyFill="1" applyBorder="1"/>
    <xf numFmtId="0" fontId="5" fillId="3" borderId="22" xfId="2" applyFont="1" applyFill="1" applyBorder="1" applyAlignment="1">
      <alignment horizontal="right"/>
    </xf>
    <xf numFmtId="0" fontId="1" fillId="6" borderId="8" xfId="2" applyFill="1" applyBorder="1"/>
    <xf numFmtId="167" fontId="1" fillId="6" borderId="0" xfId="2" applyNumberFormat="1" applyFill="1"/>
    <xf numFmtId="167" fontId="1" fillId="4" borderId="0" xfId="2" applyNumberFormat="1" applyFill="1"/>
    <xf numFmtId="167" fontId="1" fillId="6" borderId="9" xfId="2" applyNumberFormat="1" applyFill="1" applyBorder="1"/>
    <xf numFmtId="0" fontId="5" fillId="3" borderId="18" xfId="2" applyFont="1" applyFill="1" applyBorder="1" applyAlignment="1">
      <alignment horizontal="center"/>
    </xf>
    <xf numFmtId="1" fontId="5" fillId="3" borderId="19" xfId="2" applyNumberFormat="1" applyFont="1" applyFill="1" applyBorder="1"/>
    <xf numFmtId="1" fontId="7" fillId="3" borderId="20" xfId="2" applyNumberFormat="1" applyFont="1" applyFill="1" applyBorder="1" applyAlignment="1">
      <alignment horizontal="center"/>
    </xf>
    <xf numFmtId="167" fontId="1" fillId="3" borderId="19" xfId="2" applyNumberFormat="1" applyFill="1" applyBorder="1" applyAlignment="1">
      <alignment horizontal="center"/>
    </xf>
    <xf numFmtId="167" fontId="1" fillId="3" borderId="20" xfId="2" applyNumberFormat="1" applyFill="1" applyBorder="1" applyAlignment="1">
      <alignment horizontal="center"/>
    </xf>
    <xf numFmtId="166" fontId="1" fillId="6" borderId="0" xfId="2" applyNumberFormat="1" applyFill="1"/>
    <xf numFmtId="166" fontId="1" fillId="6" borderId="9" xfId="2" applyNumberFormat="1" applyFill="1" applyBorder="1"/>
    <xf numFmtId="0" fontId="5" fillId="3" borderId="12" xfId="2" applyFont="1" applyFill="1" applyBorder="1" applyAlignment="1">
      <alignment horizontal="center"/>
    </xf>
    <xf numFmtId="1" fontId="5" fillId="4" borderId="0" xfId="2" applyNumberFormat="1" applyFont="1" applyFill="1"/>
    <xf numFmtId="0" fontId="7" fillId="3" borderId="13" xfId="2" applyFont="1" applyFill="1" applyBorder="1" applyAlignment="1">
      <alignment horizontal="center"/>
    </xf>
    <xf numFmtId="0" fontId="5" fillId="3" borderId="23" xfId="2" applyFont="1" applyFill="1" applyBorder="1" applyAlignment="1">
      <alignment horizontal="right"/>
    </xf>
    <xf numFmtId="167" fontId="1" fillId="3" borderId="0" xfId="2" applyNumberFormat="1" applyFill="1" applyAlignment="1">
      <alignment horizontal="center"/>
    </xf>
    <xf numFmtId="167" fontId="1" fillId="3" borderId="13" xfId="2" applyNumberFormat="1" applyFill="1" applyBorder="1" applyAlignment="1">
      <alignment horizontal="center"/>
    </xf>
    <xf numFmtId="166" fontId="1" fillId="4" borderId="0" xfId="2" applyNumberFormat="1" applyFill="1"/>
    <xf numFmtId="1" fontId="5" fillId="3" borderId="0" xfId="2" applyNumberFormat="1" applyFont="1" applyFill="1"/>
    <xf numFmtId="167" fontId="5" fillId="5" borderId="0" xfId="2" applyNumberFormat="1" applyFont="1" applyFill="1"/>
    <xf numFmtId="167" fontId="5" fillId="3" borderId="0" xfId="2" applyNumberFormat="1" applyFont="1" applyFill="1" applyAlignment="1">
      <alignment horizontal="center"/>
    </xf>
    <xf numFmtId="167" fontId="5" fillId="3" borderId="13" xfId="2" applyNumberFormat="1" applyFont="1" applyFill="1" applyBorder="1" applyAlignment="1">
      <alignment horizontal="center"/>
    </xf>
    <xf numFmtId="0" fontId="1" fillId="4" borderId="0" xfId="2" applyFill="1"/>
    <xf numFmtId="0" fontId="1" fillId="4" borderId="9" xfId="2" applyFill="1" applyBorder="1"/>
    <xf numFmtId="0" fontId="5" fillId="3" borderId="14" xfId="2" applyFont="1" applyFill="1" applyBorder="1" applyAlignment="1">
      <alignment horizontal="center"/>
    </xf>
    <xf numFmtId="171" fontId="5" fillId="5" borderId="1" xfId="2" applyNumberFormat="1" applyFont="1" applyFill="1" applyBorder="1"/>
    <xf numFmtId="0" fontId="1" fillId="3" borderId="15" xfId="2" applyFill="1" applyBorder="1"/>
    <xf numFmtId="167" fontId="5" fillId="3" borderId="1" xfId="2" applyNumberFormat="1" applyFont="1" applyFill="1" applyBorder="1" applyAlignment="1">
      <alignment horizontal="center"/>
    </xf>
    <xf numFmtId="167" fontId="5" fillId="3" borderId="15" xfId="2" applyNumberFormat="1" applyFont="1" applyFill="1" applyBorder="1" applyAlignment="1">
      <alignment horizontal="center"/>
    </xf>
    <xf numFmtId="167" fontId="1" fillId="5" borderId="0" xfId="2" applyNumberFormat="1" applyFill="1"/>
    <xf numFmtId="167" fontId="1" fillId="5" borderId="9" xfId="2" applyNumberFormat="1" applyFill="1" applyBorder="1"/>
    <xf numFmtId="0" fontId="1" fillId="4" borderId="4" xfId="2" applyFill="1" applyBorder="1"/>
    <xf numFmtId="0" fontId="1" fillId="4" borderId="17" xfId="2" applyFill="1" applyBorder="1"/>
    <xf numFmtId="0" fontId="5" fillId="3" borderId="21" xfId="2" applyFont="1" applyFill="1" applyBorder="1" applyAlignment="1">
      <alignment horizontal="center"/>
    </xf>
    <xf numFmtId="0" fontId="1" fillId="3" borderId="18" xfId="2" applyFill="1" applyBorder="1" applyAlignment="1">
      <alignment horizontal="center"/>
    </xf>
    <xf numFmtId="0" fontId="1" fillId="3" borderId="20" xfId="2" applyFill="1" applyBorder="1" applyAlignment="1">
      <alignment horizontal="center"/>
    </xf>
    <xf numFmtId="0" fontId="8" fillId="3" borderId="21" xfId="2" applyFont="1" applyFill="1" applyBorder="1" applyAlignment="1">
      <alignment horizontal="right"/>
    </xf>
    <xf numFmtId="0" fontId="8" fillId="3" borderId="18" xfId="2" applyFont="1" applyFill="1" applyBorder="1" applyAlignment="1">
      <alignment horizontal="right"/>
    </xf>
    <xf numFmtId="171" fontId="10" fillId="3" borderId="18" xfId="2" applyNumberFormat="1" applyFont="1" applyFill="1" applyBorder="1"/>
    <xf numFmtId="171" fontId="10" fillId="3" borderId="19" xfId="2" applyNumberFormat="1" applyFont="1" applyFill="1" applyBorder="1"/>
    <xf numFmtId="171" fontId="10" fillId="7" borderId="19" xfId="2" applyNumberFormat="1" applyFont="1" applyFill="1" applyBorder="1"/>
    <xf numFmtId="171" fontId="10" fillId="3" borderId="20" xfId="2" applyNumberFormat="1" applyFont="1" applyFill="1" applyBorder="1"/>
    <xf numFmtId="0" fontId="8" fillId="3" borderId="22" xfId="2" applyFont="1" applyFill="1" applyBorder="1" applyAlignment="1">
      <alignment horizontal="right"/>
    </xf>
    <xf numFmtId="0" fontId="8" fillId="3" borderId="14" xfId="2" applyFont="1" applyFill="1" applyBorder="1" applyAlignment="1">
      <alignment horizontal="right"/>
    </xf>
    <xf numFmtId="171" fontId="10" fillId="3" borderId="14" xfId="2" applyNumberFormat="1" applyFont="1" applyFill="1" applyBorder="1"/>
    <xf numFmtId="171" fontId="10" fillId="3" borderId="1" xfId="2" applyNumberFormat="1" applyFont="1" applyFill="1" applyBorder="1"/>
    <xf numFmtId="171" fontId="10" fillId="7" borderId="1" xfId="2" applyNumberFormat="1" applyFont="1" applyFill="1" applyBorder="1"/>
    <xf numFmtId="171" fontId="10" fillId="3" borderId="15" xfId="2" applyNumberFormat="1" applyFont="1" applyFill="1" applyBorder="1"/>
    <xf numFmtId="1" fontId="1" fillId="3" borderId="0" xfId="2" applyNumberFormat="1" applyFill="1"/>
    <xf numFmtId="0" fontId="5" fillId="3" borderId="3" xfId="2" applyFont="1" applyFill="1" applyBorder="1" applyAlignment="1">
      <alignment horizontal="center"/>
    </xf>
    <xf numFmtId="1" fontId="11" fillId="3" borderId="19" xfId="2" applyNumberFormat="1" applyFont="1" applyFill="1" applyBorder="1" applyAlignment="1">
      <alignment horizontal="center"/>
    </xf>
    <xf numFmtId="0" fontId="5" fillId="3" borderId="0" xfId="2" applyFont="1" applyFill="1" applyAlignment="1">
      <alignment horizontal="right"/>
    </xf>
    <xf numFmtId="0" fontId="5" fillId="3" borderId="21" xfId="2" applyFont="1" applyFill="1" applyBorder="1"/>
    <xf numFmtId="1" fontId="1" fillId="4" borderId="18" xfId="2" applyNumberFormat="1" applyFill="1" applyBorder="1"/>
    <xf numFmtId="1" fontId="1" fillId="3" borderId="19" xfId="2" applyNumberFormat="1" applyFill="1" applyBorder="1"/>
    <xf numFmtId="1" fontId="1" fillId="3" borderId="20" xfId="2" applyNumberFormat="1" applyFill="1" applyBorder="1"/>
    <xf numFmtId="0" fontId="5" fillId="3" borderId="23" xfId="2" applyFont="1" applyFill="1" applyBorder="1"/>
    <xf numFmtId="1" fontId="1" fillId="4" borderId="12" xfId="2" applyNumberFormat="1" applyFill="1" applyBorder="1"/>
    <xf numFmtId="1" fontId="1" fillId="3" borderId="13" xfId="2" applyNumberFormat="1" applyFill="1" applyBorder="1"/>
    <xf numFmtId="167" fontId="1" fillId="3" borderId="0" xfId="2" applyNumberFormat="1" applyFill="1"/>
    <xf numFmtId="171" fontId="1" fillId="3" borderId="0" xfId="2" applyNumberFormat="1" applyFill="1"/>
    <xf numFmtId="167" fontId="1" fillId="4" borderId="12" xfId="2" applyNumberFormat="1" applyFill="1" applyBorder="1"/>
    <xf numFmtId="167" fontId="1" fillId="3" borderId="13" xfId="2" applyNumberFormat="1" applyFill="1" applyBorder="1"/>
    <xf numFmtId="171" fontId="1" fillId="4" borderId="14" xfId="2" applyNumberFormat="1" applyFill="1" applyBorder="1"/>
    <xf numFmtId="171" fontId="1" fillId="3" borderId="1" xfId="2" applyNumberFormat="1" applyFill="1" applyBorder="1"/>
    <xf numFmtId="171" fontId="1" fillId="3" borderId="15" xfId="2" applyNumberFormat="1" applyFill="1" applyBorder="1"/>
    <xf numFmtId="167" fontId="1" fillId="3" borderId="18" xfId="2" applyNumberFormat="1" applyFill="1" applyBorder="1"/>
    <xf numFmtId="167" fontId="1" fillId="3" borderId="20" xfId="2" applyNumberFormat="1" applyFill="1" applyBorder="1"/>
    <xf numFmtId="171" fontId="1" fillId="3" borderId="14" xfId="2" applyNumberFormat="1" applyFill="1" applyBorder="1"/>
    <xf numFmtId="0" fontId="1" fillId="3" borderId="16" xfId="2" applyFill="1" applyBorder="1"/>
    <xf numFmtId="0" fontId="1" fillId="3" borderId="4" xfId="2" applyFill="1" applyBorder="1"/>
    <xf numFmtId="0" fontId="1" fillId="3" borderId="17" xfId="2" applyFill="1" applyBorder="1"/>
    <xf numFmtId="1" fontId="7" fillId="0" borderId="0" xfId="2" applyNumberFormat="1" applyFont="1" applyAlignment="1">
      <alignment horizontal="right"/>
    </xf>
    <xf numFmtId="0" fontId="1" fillId="0" borderId="0" xfId="2" applyAlignment="1">
      <alignment horizontal="center"/>
    </xf>
    <xf numFmtId="0" fontId="12" fillId="3" borderId="5" xfId="2" applyFont="1" applyFill="1" applyBorder="1"/>
    <xf numFmtId="164" fontId="1" fillId="3" borderId="2" xfId="2" applyNumberFormat="1" applyFill="1" applyBorder="1" applyAlignment="1">
      <alignment horizontal="center"/>
    </xf>
    <xf numFmtId="172" fontId="1" fillId="3" borderId="18" xfId="2" applyNumberFormat="1" applyFill="1" applyBorder="1" applyAlignment="1">
      <alignment horizontal="center"/>
    </xf>
    <xf numFmtId="172" fontId="1" fillId="3" borderId="20" xfId="2" applyNumberFormat="1" applyFill="1" applyBorder="1" applyAlignment="1">
      <alignment horizontal="center"/>
    </xf>
    <xf numFmtId="0" fontId="1" fillId="3" borderId="21" xfId="2" applyFill="1" applyBorder="1" applyAlignment="1">
      <alignment horizontal="center"/>
    </xf>
    <xf numFmtId="171" fontId="1" fillId="3" borderId="0" xfId="2" applyNumberFormat="1" applyFill="1" applyAlignment="1">
      <alignment horizontal="center"/>
    </xf>
    <xf numFmtId="171" fontId="1" fillId="4" borderId="0" xfId="2" applyNumberFormat="1" applyFill="1" applyAlignment="1">
      <alignment horizontal="center"/>
    </xf>
    <xf numFmtId="171" fontId="1" fillId="3" borderId="18" xfId="2" applyNumberFormat="1" applyFill="1" applyBorder="1" applyAlignment="1">
      <alignment horizontal="center"/>
    </xf>
    <xf numFmtId="171" fontId="1" fillId="7" borderId="20" xfId="2" applyNumberFormat="1" applyFill="1" applyBorder="1" applyAlignment="1">
      <alignment horizontal="center"/>
    </xf>
    <xf numFmtId="171" fontId="1" fillId="8" borderId="20" xfId="2" applyNumberFormat="1" applyFill="1" applyBorder="1" applyAlignment="1">
      <alignment horizontal="center"/>
    </xf>
    <xf numFmtId="0" fontId="1" fillId="3" borderId="21" xfId="2" applyFill="1" applyBorder="1" applyAlignment="1">
      <alignment horizontal="right"/>
    </xf>
    <xf numFmtId="171" fontId="1" fillId="8" borderId="20" xfId="2" applyNumberFormat="1" applyFill="1" applyBorder="1"/>
    <xf numFmtId="171" fontId="1" fillId="3" borderId="1" xfId="2" applyNumberFormat="1" applyFill="1" applyBorder="1" applyAlignment="1">
      <alignment horizontal="center"/>
    </xf>
    <xf numFmtId="171" fontId="1" fillId="4" borderId="1" xfId="2" applyNumberFormat="1" applyFill="1" applyBorder="1" applyAlignment="1">
      <alignment horizontal="center"/>
    </xf>
    <xf numFmtId="171" fontId="1" fillId="3" borderId="14" xfId="2" applyNumberFormat="1" applyFill="1" applyBorder="1" applyAlignment="1">
      <alignment horizontal="center"/>
    </xf>
    <xf numFmtId="171" fontId="1" fillId="7" borderId="15" xfId="2" applyNumberFormat="1" applyFill="1" applyBorder="1" applyAlignment="1">
      <alignment horizontal="center"/>
    </xf>
    <xf numFmtId="171" fontId="1" fillId="8" borderId="15" xfId="2" applyNumberFormat="1" applyFill="1" applyBorder="1" applyAlignment="1">
      <alignment horizontal="center"/>
    </xf>
    <xf numFmtId="0" fontId="1" fillId="3" borderId="22" xfId="2" applyFill="1" applyBorder="1" applyAlignment="1">
      <alignment horizontal="right"/>
    </xf>
    <xf numFmtId="171" fontId="1" fillId="8" borderId="15" xfId="2" applyNumberFormat="1" applyFill="1" applyBorder="1"/>
    <xf numFmtId="167" fontId="1" fillId="3" borderId="18" xfId="2" applyNumberFormat="1" applyFill="1" applyBorder="1" applyAlignment="1">
      <alignment horizontal="center"/>
    </xf>
    <xf numFmtId="167" fontId="1" fillId="3" borderId="12" xfId="2" applyNumberFormat="1" applyFill="1" applyBorder="1" applyAlignment="1">
      <alignment horizontal="center"/>
    </xf>
    <xf numFmtId="167" fontId="5" fillId="4" borderId="0" xfId="2" applyNumberFormat="1" applyFont="1" applyFill="1"/>
    <xf numFmtId="167" fontId="5" fillId="3" borderId="12" xfId="2" applyNumberFormat="1" applyFont="1" applyFill="1" applyBorder="1" applyAlignment="1">
      <alignment horizontal="center"/>
    </xf>
    <xf numFmtId="171" fontId="5" fillId="4" borderId="1" xfId="2" applyNumberFormat="1" applyFont="1" applyFill="1" applyBorder="1"/>
    <xf numFmtId="167" fontId="5" fillId="3" borderId="14" xfId="2" applyNumberFormat="1" applyFont="1" applyFill="1" applyBorder="1" applyAlignment="1">
      <alignment horizontal="center"/>
    </xf>
    <xf numFmtId="1" fontId="7" fillId="3" borderId="13" xfId="2" applyNumberFormat="1" applyFont="1" applyFill="1" applyBorder="1" applyAlignment="1">
      <alignment horizontal="center"/>
    </xf>
    <xf numFmtId="171" fontId="10" fillId="8" borderId="20" xfId="2" applyNumberFormat="1" applyFont="1" applyFill="1" applyBorder="1"/>
    <xf numFmtId="171" fontId="10" fillId="8" borderId="15" xfId="2" applyNumberFormat="1" applyFont="1" applyFill="1" applyBorder="1"/>
    <xf numFmtId="0" fontId="4" fillId="3" borderId="0" xfId="2" applyFont="1" applyFill="1" applyAlignment="1">
      <alignment horizontal="right"/>
    </xf>
    <xf numFmtId="0" fontId="13" fillId="3" borderId="0" xfId="2" applyFont="1" applyFill="1"/>
    <xf numFmtId="0" fontId="14" fillId="3" borderId="0" xfId="2" applyFont="1" applyFill="1"/>
    <xf numFmtId="0" fontId="8" fillId="3" borderId="11" xfId="2" applyFont="1" applyFill="1" applyBorder="1" applyAlignment="1">
      <alignment horizontal="right"/>
    </xf>
    <xf numFmtId="2" fontId="10" fillId="3" borderId="2" xfId="2" applyNumberFormat="1" applyFont="1" applyFill="1" applyBorder="1"/>
    <xf numFmtId="2" fontId="10" fillId="3" borderId="11" xfId="2" applyNumberFormat="1" applyFont="1" applyFill="1" applyBorder="1"/>
    <xf numFmtId="0" fontId="1" fillId="9" borderId="18" xfId="2" applyFill="1" applyBorder="1"/>
    <xf numFmtId="0" fontId="15" fillId="9" borderId="19" xfId="2" applyFont="1" applyFill="1" applyBorder="1" applyAlignment="1">
      <alignment horizontal="right"/>
    </xf>
    <xf numFmtId="167" fontId="16" fillId="8" borderId="18" xfId="2" applyNumberFormat="1" applyFont="1" applyFill="1" applyBorder="1" applyAlignment="1">
      <alignment horizontal="right"/>
    </xf>
    <xf numFmtId="167" fontId="16" fillId="8" borderId="19" xfId="2" applyNumberFormat="1" applyFont="1" applyFill="1" applyBorder="1" applyAlignment="1">
      <alignment horizontal="right"/>
    </xf>
    <xf numFmtId="167" fontId="16" fillId="8" borderId="20" xfId="2" applyNumberFormat="1" applyFont="1" applyFill="1" applyBorder="1" applyAlignment="1">
      <alignment horizontal="right"/>
    </xf>
    <xf numFmtId="0" fontId="5" fillId="9" borderId="12" xfId="2" applyFont="1" applyFill="1" applyBorder="1" applyAlignment="1">
      <alignment horizontal="right"/>
    </xf>
    <xf numFmtId="0" fontId="15" fillId="9" borderId="0" xfId="2" applyFont="1" applyFill="1" applyAlignment="1">
      <alignment horizontal="right"/>
    </xf>
    <xf numFmtId="167" fontId="16" fillId="8" borderId="12" xfId="2" applyNumberFormat="1" applyFont="1" applyFill="1" applyBorder="1" applyAlignment="1">
      <alignment horizontal="right"/>
    </xf>
    <xf numFmtId="167" fontId="16" fillId="8" borderId="0" xfId="2" applyNumberFormat="1" applyFont="1" applyFill="1" applyAlignment="1">
      <alignment horizontal="right"/>
    </xf>
    <xf numFmtId="167" fontId="16" fillId="8" borderId="13" xfId="2" applyNumberFormat="1" applyFont="1" applyFill="1" applyBorder="1" applyAlignment="1">
      <alignment horizontal="right"/>
    </xf>
    <xf numFmtId="0" fontId="8" fillId="3" borderId="0" xfId="2" applyFont="1" applyFill="1" applyAlignment="1">
      <alignment horizontal="right"/>
    </xf>
    <xf numFmtId="2" fontId="10" fillId="3" borderId="12" xfId="2" applyNumberFormat="1" applyFont="1" applyFill="1" applyBorder="1"/>
    <xf numFmtId="2" fontId="10" fillId="3" borderId="0" xfId="2" applyNumberFormat="1" applyFont="1" applyFill="1"/>
    <xf numFmtId="2" fontId="10" fillId="3" borderId="13" xfId="2" applyNumberFormat="1" applyFont="1" applyFill="1" applyBorder="1"/>
    <xf numFmtId="173" fontId="10" fillId="3" borderId="12" xfId="2" applyNumberFormat="1" applyFont="1" applyFill="1" applyBorder="1"/>
    <xf numFmtId="173" fontId="10" fillId="3" borderId="0" xfId="2" applyNumberFormat="1" applyFont="1" applyFill="1"/>
    <xf numFmtId="173" fontId="10" fillId="3" borderId="13" xfId="2" applyNumberFormat="1" applyFont="1" applyFill="1" applyBorder="1"/>
    <xf numFmtId="0" fontId="1" fillId="9" borderId="12" xfId="2" applyFill="1" applyBorder="1"/>
    <xf numFmtId="0" fontId="8" fillId="9" borderId="0" xfId="2" applyFont="1" applyFill="1" applyAlignment="1">
      <alignment horizontal="right"/>
    </xf>
    <xf numFmtId="173" fontId="10" fillId="9" borderId="12" xfId="2" applyNumberFormat="1" applyFont="1" applyFill="1" applyBorder="1"/>
    <xf numFmtId="173" fontId="10" fillId="9" borderId="0" xfId="2" applyNumberFormat="1" applyFont="1" applyFill="1"/>
    <xf numFmtId="173" fontId="10" fillId="9" borderId="13" xfId="2" applyNumberFormat="1" applyFont="1" applyFill="1" applyBorder="1"/>
    <xf numFmtId="0" fontId="1" fillId="6" borderId="12" xfId="2" applyFill="1" applyBorder="1"/>
    <xf numFmtId="0" fontId="8" fillId="6" borderId="0" xfId="2" applyFont="1" applyFill="1" applyAlignment="1">
      <alignment horizontal="right"/>
    </xf>
    <xf numFmtId="2" fontId="10" fillId="6" borderId="12" xfId="2" applyNumberFormat="1" applyFont="1" applyFill="1" applyBorder="1"/>
    <xf numFmtId="2" fontId="10" fillId="6" borderId="0" xfId="2" applyNumberFormat="1" applyFont="1" applyFill="1"/>
    <xf numFmtId="2" fontId="10" fillId="6" borderId="13" xfId="2" applyNumberFormat="1" applyFont="1" applyFill="1" applyBorder="1"/>
    <xf numFmtId="167" fontId="8" fillId="3" borderId="12" xfId="2" applyNumberFormat="1" applyFont="1" applyFill="1" applyBorder="1" applyAlignment="1">
      <alignment horizontal="right"/>
    </xf>
    <xf numFmtId="167" fontId="8" fillId="3" borderId="0" xfId="2" applyNumberFormat="1" applyFont="1" applyFill="1" applyAlignment="1">
      <alignment horizontal="right"/>
    </xf>
    <xf numFmtId="167" fontId="8" fillId="3" borderId="13" xfId="2" applyNumberFormat="1" applyFont="1" applyFill="1" applyBorder="1" applyAlignment="1">
      <alignment horizontal="right"/>
    </xf>
    <xf numFmtId="0" fontId="8" fillId="3" borderId="1" xfId="2" applyFont="1" applyFill="1" applyBorder="1" applyAlignment="1">
      <alignment horizontal="right"/>
    </xf>
    <xf numFmtId="167" fontId="8" fillId="3" borderId="14" xfId="2" applyNumberFormat="1" applyFont="1" applyFill="1" applyBorder="1" applyAlignment="1">
      <alignment horizontal="right"/>
    </xf>
    <xf numFmtId="167" fontId="8" fillId="3" borderId="1" xfId="2" applyNumberFormat="1" applyFont="1" applyFill="1" applyBorder="1" applyAlignment="1">
      <alignment horizontal="right"/>
    </xf>
    <xf numFmtId="167" fontId="8" fillId="3" borderId="15" xfId="2" applyNumberFormat="1" applyFont="1" applyFill="1" applyBorder="1" applyAlignment="1">
      <alignment horizontal="right"/>
    </xf>
    <xf numFmtId="171" fontId="8" fillId="3" borderId="14" xfId="2" applyNumberFormat="1" applyFont="1" applyFill="1" applyBorder="1" applyAlignment="1">
      <alignment horizontal="right"/>
    </xf>
    <xf numFmtId="171" fontId="8" fillId="3" borderId="1" xfId="2" applyNumberFormat="1" applyFont="1" applyFill="1" applyBorder="1" applyAlignment="1">
      <alignment horizontal="right"/>
    </xf>
    <xf numFmtId="171" fontId="8" fillId="3" borderId="15" xfId="2" applyNumberFormat="1" applyFont="1" applyFill="1" applyBorder="1" applyAlignment="1">
      <alignment horizontal="right"/>
    </xf>
    <xf numFmtId="168" fontId="2" fillId="0" borderId="0" xfId="3" applyNumberFormat="1" applyFont="1" applyFill="1" applyBorder="1" applyAlignment="1"/>
    <xf numFmtId="167" fontId="2" fillId="0" borderId="0" xfId="0" applyNumberFormat="1" applyFont="1" applyFill="1" applyBorder="1" applyAlignment="1">
      <alignment horizontal="right"/>
    </xf>
    <xf numFmtId="0" fontId="17" fillId="0" borderId="0" xfId="2" applyFont="1"/>
    <xf numFmtId="0" fontId="18" fillId="0" borderId="0" xfId="0" applyNumberFormat="1" applyFont="1" applyFill="1" applyBorder="1" applyAlignment="1">
      <alignment horizontal="left"/>
    </xf>
    <xf numFmtId="167" fontId="18" fillId="0" borderId="0" xfId="0" applyNumberFormat="1" applyFont="1" applyFill="1" applyBorder="1" applyAlignment="1">
      <alignment horizontal="right"/>
    </xf>
    <xf numFmtId="164" fontId="19" fillId="0" borderId="0" xfId="2" applyNumberFormat="1" applyFont="1" applyAlignment="1">
      <alignment horizontal="center"/>
    </xf>
    <xf numFmtId="164" fontId="19" fillId="0" borderId="0" xfId="2" applyNumberFormat="1" applyFont="1" applyAlignment="1">
      <alignment horizontal="left"/>
    </xf>
    <xf numFmtId="0" fontId="22" fillId="0" borderId="0" xfId="2" applyFont="1"/>
    <xf numFmtId="164" fontId="22" fillId="0" borderId="0" xfId="2" applyNumberFormat="1" applyFont="1" applyAlignment="1">
      <alignment horizontal="center"/>
    </xf>
    <xf numFmtId="170" fontId="17" fillId="0" borderId="0" xfId="2" applyNumberFormat="1" applyFont="1"/>
    <xf numFmtId="173" fontId="17" fillId="0" borderId="0" xfId="2" applyNumberFormat="1" applyFont="1"/>
    <xf numFmtId="0" fontId="23" fillId="2" borderId="0" xfId="0" applyNumberFormat="1" applyFont="1" applyFill="1" applyBorder="1" applyAlignment="1"/>
    <xf numFmtId="0" fontId="18" fillId="0" borderId="0" xfId="0" applyNumberFormat="1" applyFont="1" applyFill="1" applyBorder="1" applyAlignment="1"/>
    <xf numFmtId="1" fontId="18" fillId="0" borderId="0" xfId="0" applyNumberFormat="1" applyFont="1" applyFill="1" applyBorder="1" applyAlignment="1">
      <alignment horizontal="right"/>
    </xf>
    <xf numFmtId="0" fontId="18" fillId="0" borderId="4" xfId="0" applyNumberFormat="1" applyFont="1" applyFill="1" applyBorder="1" applyAlignment="1"/>
    <xf numFmtId="167" fontId="17" fillId="0" borderId="0" xfId="2" applyNumberFormat="1" applyFont="1"/>
    <xf numFmtId="167" fontId="22" fillId="0" borderId="0" xfId="2" applyNumberFormat="1" applyFont="1"/>
    <xf numFmtId="174" fontId="18" fillId="0" borderId="0" xfId="4" applyNumberFormat="1" applyFont="1" applyFill="1" applyBorder="1"/>
    <xf numFmtId="0" fontId="20" fillId="0" borderId="0" xfId="2" applyFont="1"/>
    <xf numFmtId="0" fontId="17" fillId="0" borderId="0" xfId="2" applyFont="1" applyAlignment="1">
      <alignment horizontal="center"/>
    </xf>
    <xf numFmtId="0" fontId="3" fillId="2" borderId="3" xfId="0" applyNumberFormat="1" applyFont="1" applyFill="1" applyBorder="1" applyAlignment="1">
      <alignment horizontal="center"/>
    </xf>
    <xf numFmtId="164" fontId="21" fillId="0" borderId="0" xfId="2" applyNumberFormat="1" applyFont="1" applyAlignment="1">
      <alignment horizontal="center"/>
    </xf>
  </cellXfs>
  <cellStyles count="5">
    <cellStyle name="Normal" xfId="0" builtinId="0"/>
    <cellStyle name="Normal 2" xfId="1" xr:uid="{00000000-0005-0000-0000-000001000000}"/>
    <cellStyle name="Normal 2 2" xfId="3" xr:uid="{319F0A59-5945-F441-A2FF-473B67356440}"/>
    <cellStyle name="Normal 3" xfId="2" xr:uid="{9AC7D1FC-C408-9B4F-A0D6-BEE8CD313C6B}"/>
    <cellStyle name="Per cent 2" xfId="4" xr:uid="{2EB2B066-F375-5B44-81F2-9481208BE2CE}"/>
  </cellStyles>
  <dxfs count="0"/>
  <tableStyles count="0" defaultTableStyle="TableStyleMedium2" defaultPivotStyle="PivotStyleLight16"/>
  <colors>
    <mruColors>
      <color rgb="FF714B8D"/>
      <color rgb="FFAA4D8E"/>
      <color rgb="FF6DBE9B"/>
      <color rgb="FF70BB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25741691367405"/>
          <c:y val="7.6128809478643686E-2"/>
          <c:w val="0.59803392593563576"/>
          <c:h val="0.81424781367251253"/>
        </c:manualLayout>
      </c:layout>
      <c:scatterChart>
        <c:scatterStyle val="lineMarker"/>
        <c:varyColors val="0"/>
        <c:ser>
          <c:idx val="2"/>
          <c:order val="0"/>
          <c:tx>
            <c:v>Fractionation (±%/amu)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12EBF199-E13C-E943-A7A9-33F63F1AF31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57D7-314B-89B3-F8D9831DA42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187F205-044F-604E-BABF-67F29659462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57D7-314B-89B3-F8D9831DA42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B4B367D-1C9C-594D-836D-AB7A6C31D91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57D7-314B-89B3-F8D9831DA42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0EA089B-DDB5-0A41-8E10-CD6E0538D19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57D7-314B-89B3-F8D9831DA42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962F94E-3F04-9349-9E43-0A72C7D435A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57D7-314B-89B3-F8D9831DA42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2F7824F-2A42-9C48-B16F-B7463F40668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57D7-314B-89B3-F8D9831DA42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B84BD6A-A454-6243-870F-0B133D43A9F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57D7-314B-89B3-F8D9831DA4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Models!$G$60:$M$60</c:f>
              <c:numCache>
                <c:formatCode>0.0000000</c:formatCode>
                <c:ptCount val="7"/>
                <c:pt idx="0">
                  <c:v>1.9909653860179</c:v>
                </c:pt>
                <c:pt idx="1">
                  <c:v>1.9915632136785999</c:v>
                </c:pt>
                <c:pt idx="2">
                  <c:v>1.9921610413393001</c:v>
                </c:pt>
                <c:pt idx="3">
                  <c:v>1.992758869</c:v>
                </c:pt>
                <c:pt idx="4">
                  <c:v>1.9933566966606999</c:v>
                </c:pt>
                <c:pt idx="5">
                  <c:v>1.9939545243213999</c:v>
                </c:pt>
                <c:pt idx="6">
                  <c:v>1.9945523519820998</c:v>
                </c:pt>
              </c:numCache>
            </c:numRef>
          </c:xVal>
          <c:yVal>
            <c:numRef>
              <c:f>Models!$G$61:$M$61</c:f>
              <c:numCache>
                <c:formatCode>0.0000000</c:formatCode>
                <c:ptCount val="7"/>
                <c:pt idx="0">
                  <c:v>0.9593793924659999</c:v>
                </c:pt>
                <c:pt idx="1">
                  <c:v>0.95918763164399989</c:v>
                </c:pt>
                <c:pt idx="2">
                  <c:v>0.958995870822</c:v>
                </c:pt>
                <c:pt idx="3">
                  <c:v>0.95880410999999999</c:v>
                </c:pt>
                <c:pt idx="4">
                  <c:v>0.95861234917799998</c:v>
                </c:pt>
                <c:pt idx="5">
                  <c:v>0.95842058835600008</c:v>
                </c:pt>
                <c:pt idx="6">
                  <c:v>0.95822882753399996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Models!$G$59:$N$59</c15:f>
                <c15:dlblRangeCache>
                  <c:ptCount val="8"/>
                  <c:pt idx="0">
                    <c:v>-0.030</c:v>
                  </c:pt>
                  <c:pt idx="1">
                    <c:v>-0.020</c:v>
                  </c:pt>
                  <c:pt idx="2">
                    <c:v>-0.010</c:v>
                  </c:pt>
                  <c:pt idx="3">
                    <c:v>0.000</c:v>
                  </c:pt>
                  <c:pt idx="4">
                    <c:v>0.010</c:v>
                  </c:pt>
                  <c:pt idx="5">
                    <c:v>0.020</c:v>
                  </c:pt>
                  <c:pt idx="6">
                    <c:v>0.030</c:v>
                  </c:pt>
                  <c:pt idx="7">
                    <c:v>+0.0050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57D7-314B-89B3-F8D9831DA42F}"/>
            </c:ext>
          </c:extLst>
        </c:ser>
        <c:ser>
          <c:idx val="3"/>
          <c:order val="1"/>
          <c:tx>
            <c:v>Oxide correction (18O/16O)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85BB4CB-267C-654C-8C68-19681932BB0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57D7-314B-89B3-F8D9831DA42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498E8F6-C2B4-2742-8666-74A4C7B0328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57D7-314B-89B3-F8D9831DA42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5F7881D-9D44-BE4C-BBF4-EBB94832E69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57D7-314B-89B3-F8D9831DA4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Models!$G$84:$I$84</c:f>
              <c:numCache>
                <c:formatCode>0.0000000</c:formatCode>
                <c:ptCount val="3"/>
                <c:pt idx="0">
                  <c:v>1.9935791753521959</c:v>
                </c:pt>
                <c:pt idx="1">
                  <c:v>1.9936173921889937</c:v>
                </c:pt>
                <c:pt idx="2">
                  <c:v>1.9936556104910501</c:v>
                </c:pt>
              </c:numCache>
            </c:numRef>
          </c:xVal>
          <c:yVal>
            <c:numRef>
              <c:f>Models!$G$85:$I$85</c:f>
              <c:numCache>
                <c:formatCode>0.0000000</c:formatCode>
                <c:ptCount val="3"/>
                <c:pt idx="0">
                  <c:v>0.95847972002313542</c:v>
                </c:pt>
                <c:pt idx="1">
                  <c:v>0.95849809404283171</c:v>
                </c:pt>
                <c:pt idx="2">
                  <c:v>0.95851646876700003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Models!$G$83:$I$83</c15:f>
                <c15:dlblRangeCache>
                  <c:ptCount val="3"/>
                  <c:pt idx="0">
                    <c:v>0.00204</c:v>
                  </c:pt>
                  <c:pt idx="1">
                    <c:v>0.00205</c:v>
                  </c:pt>
                  <c:pt idx="2">
                    <c:v>0.00206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57D7-314B-89B3-F8D9831DA42F}"/>
            </c:ext>
          </c:extLst>
        </c:ser>
        <c:ser>
          <c:idx val="7"/>
          <c:order val="2"/>
          <c:tx>
            <c:v>Faraday bias (±ppm) [238]</c:v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E9D8138F-F315-2149-BC43-771596247E7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57D7-314B-89B3-F8D9831DA42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A72782F-CC8D-4944-920B-CA261F1BDE9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57D7-314B-89B3-F8D9831DA42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CF4B6FC-01A2-1F49-82D2-07744FD573C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57D7-314B-89B3-F8D9831DA42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8CAE266-57A7-DF42-B5A9-4E50DAE0D1E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57D7-314B-89B3-F8D9831DA42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8AECDDE-0D92-114A-B72F-4AD9A273B90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57D7-314B-89B3-F8D9831DA42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567FE1A-199F-BA40-A1CC-1EDC0ED4DE0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57D7-314B-89B3-F8D9831DA42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B81FF6E-7127-B74C-9DA5-DFD136E0F0A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57D7-314B-89B3-F8D9831DA4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Models!$G$89:$M$89</c:f>
              <c:numCache>
                <c:formatCode>0.0000000</c:formatCode>
                <c:ptCount val="7"/>
                <c:pt idx="0">
                  <c:v>1.9913143280596564</c:v>
                </c:pt>
                <c:pt idx="1">
                  <c:v>1.9915134993267156</c:v>
                </c:pt>
                <c:pt idx="2">
                  <c:v>1.9917126705937751</c:v>
                </c:pt>
                <c:pt idx="3">
                  <c:v>1.9917126705937751</c:v>
                </c:pt>
                <c:pt idx="4">
                  <c:v>1.9917126705937751</c:v>
                </c:pt>
                <c:pt idx="5">
                  <c:v>1.9919118418608346</c:v>
                </c:pt>
                <c:pt idx="6">
                  <c:v>1.9921110131278938</c:v>
                </c:pt>
              </c:numCache>
            </c:numRef>
          </c:xVal>
          <c:yVal>
            <c:numRef>
              <c:f>Models!$G$90:$M$90</c:f>
              <c:numCache>
                <c:formatCode>0.0000000</c:formatCode>
                <c:ptCount val="7"/>
                <c:pt idx="0">
                  <c:v>0.95913969143850009</c:v>
                </c:pt>
                <c:pt idx="1">
                  <c:v>0.95913969143850009</c:v>
                </c:pt>
                <c:pt idx="2">
                  <c:v>0.95913969143850009</c:v>
                </c:pt>
                <c:pt idx="3">
                  <c:v>0.95913969143850009</c:v>
                </c:pt>
                <c:pt idx="4">
                  <c:v>0.95913969143850009</c:v>
                </c:pt>
                <c:pt idx="5">
                  <c:v>0.95913969143850009</c:v>
                </c:pt>
                <c:pt idx="6">
                  <c:v>0.95913969143850009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Models!$G$88:$M$88</c15:f>
                <c15:dlblRangeCache>
                  <c:ptCount val="7"/>
                  <c:pt idx="0">
                    <c:v>-200</c:v>
                  </c:pt>
                  <c:pt idx="1">
                    <c:v>-100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100</c:v>
                  </c:pt>
                  <c:pt idx="6">
                    <c:v>200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57D7-314B-89B3-F8D9831DA42F}"/>
            </c:ext>
          </c:extLst>
        </c:ser>
        <c:ser>
          <c:idx val="8"/>
          <c:order val="3"/>
          <c:tx>
            <c:v>Faraday bias (±ppm) [235]</c:v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D4351DF6-AC5A-A142-8FCC-9269720175C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57D7-314B-89B3-F8D9831DA42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894DF76-65CC-E84E-9DBA-390226FF917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57D7-314B-89B3-F8D9831DA42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EFB93DE-01ED-AE40-9CD0-48BEBB3DA2D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57D7-314B-89B3-F8D9831DA42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01F01A5-C1CE-9C46-A425-E0A77C3C728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57D7-314B-89B3-F8D9831DA42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09208FF-C15B-7C48-8791-7774F1566FB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57D7-314B-89B3-F8D9831DA42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913F299-BA11-CA4B-A3DA-7A23481B9E5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57D7-314B-89B3-F8D9831DA42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21BE902-53E3-2F46-B3EF-5F7775CC8A4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57D7-314B-89B3-F8D9831DA4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Models!$G$91:$M$91</c:f>
              <c:numCache>
                <c:formatCode>0.0000000</c:formatCode>
                <c:ptCount val="7"/>
                <c:pt idx="0">
                  <c:v>1.9921110928123376</c:v>
                </c:pt>
                <c:pt idx="1">
                  <c:v>1.9919118617799532</c:v>
                </c:pt>
                <c:pt idx="2">
                  <c:v>1.9917126705937751</c:v>
                </c:pt>
                <c:pt idx="3">
                  <c:v>1.9917126705937751</c:v>
                </c:pt>
                <c:pt idx="4">
                  <c:v>1.9917126705937751</c:v>
                </c:pt>
                <c:pt idx="5">
                  <c:v>1.9915135192418509</c:v>
                </c:pt>
                <c:pt idx="6">
                  <c:v>1.9913144077122327</c:v>
                </c:pt>
              </c:numCache>
            </c:numRef>
          </c:xVal>
          <c:yVal>
            <c:numRef>
              <c:f>Models!$G$92:$M$92</c:f>
              <c:numCache>
                <c:formatCode>0.0000000</c:formatCode>
                <c:ptCount val="7"/>
                <c:pt idx="0">
                  <c:v>0.95933155775005008</c:v>
                </c:pt>
                <c:pt idx="1">
                  <c:v>0.9592356150000001</c:v>
                </c:pt>
                <c:pt idx="2">
                  <c:v>0.95913969143850009</c:v>
                </c:pt>
                <c:pt idx="3">
                  <c:v>0.95913969143850009</c:v>
                </c:pt>
                <c:pt idx="4">
                  <c:v>0.95913969143850009</c:v>
                </c:pt>
                <c:pt idx="5">
                  <c:v>0.9590437870597941</c:v>
                </c:pt>
                <c:pt idx="6">
                  <c:v>0.9589479018581285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Models!$G$88:$M$88</c15:f>
                <c15:dlblRangeCache>
                  <c:ptCount val="7"/>
                  <c:pt idx="0">
                    <c:v>-200</c:v>
                  </c:pt>
                  <c:pt idx="1">
                    <c:v>-100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100</c:v>
                  </c:pt>
                  <c:pt idx="6">
                    <c:v>200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B-57D7-314B-89B3-F8D9831DA42F}"/>
            </c:ext>
          </c:extLst>
        </c:ser>
        <c:ser>
          <c:idx val="9"/>
          <c:order val="4"/>
          <c:tx>
            <c:v>Faraday bias (±ppm) [233]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DEB7721B-6E8B-014A-9896-4460C332D79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57D7-314B-89B3-F8D9831DA42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993D3B7-92A0-2E46-B157-CF2C752AFB3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57D7-314B-89B3-F8D9831DA42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F877AC6-351D-B948-AB0B-0F534EBD2E2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57D7-314B-89B3-F8D9831DA42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0E5DB19-1EB8-0944-844A-5F50D7B347E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57D7-314B-89B3-F8D9831DA42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F5636F9-867B-4E4B-A6AC-95FC029E4F5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57D7-314B-89B3-F8D9831DA42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B6462E1-B1A7-9143-9B88-10591967B61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57D7-314B-89B3-F8D9831DA42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B1DE223-A7AC-B348-8826-F5F320BC625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57D7-314B-89B3-F8D9831DA4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Models!$G$93:$M$93</c:f>
              <c:numCache>
                <c:formatCode>0.0000000</c:formatCode>
                <c:ptCount val="7"/>
                <c:pt idx="0">
                  <c:v>1.9917126705937751</c:v>
                </c:pt>
                <c:pt idx="1">
                  <c:v>1.9917126705937751</c:v>
                </c:pt>
                <c:pt idx="2">
                  <c:v>1.9917126705937751</c:v>
                </c:pt>
                <c:pt idx="3">
                  <c:v>1.9917126705937751</c:v>
                </c:pt>
                <c:pt idx="4">
                  <c:v>1.9917126705937751</c:v>
                </c:pt>
                <c:pt idx="5">
                  <c:v>1.9917126705937751</c:v>
                </c:pt>
                <c:pt idx="6">
                  <c:v>1.9917126705937751</c:v>
                </c:pt>
              </c:numCache>
            </c:numRef>
          </c:xVal>
          <c:yVal>
            <c:numRef>
              <c:f>Models!$G$94:$M$94</c:f>
              <c:numCache>
                <c:formatCode>0.0000000</c:formatCode>
                <c:ptCount val="7"/>
                <c:pt idx="0">
                  <c:v>0.95894786350021244</c:v>
                </c:pt>
                <c:pt idx="1">
                  <c:v>0.95904377746935621</c:v>
                </c:pt>
                <c:pt idx="2">
                  <c:v>0.95913969143850009</c:v>
                </c:pt>
                <c:pt idx="3">
                  <c:v>0.95913969143850009</c:v>
                </c:pt>
                <c:pt idx="4">
                  <c:v>0.95913969143850009</c:v>
                </c:pt>
                <c:pt idx="5">
                  <c:v>0.95923560540764397</c:v>
                </c:pt>
                <c:pt idx="6">
                  <c:v>0.95933151937678773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Models!$G$88:$M$88</c15:f>
                <c15:dlblRangeCache>
                  <c:ptCount val="7"/>
                  <c:pt idx="0">
                    <c:v>-200</c:v>
                  </c:pt>
                  <c:pt idx="1">
                    <c:v>-100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100</c:v>
                  </c:pt>
                  <c:pt idx="6">
                    <c:v>200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3-57D7-314B-89B3-F8D9831DA42F}"/>
            </c:ext>
          </c:extLst>
        </c:ser>
        <c:ser>
          <c:idx val="6"/>
          <c:order val="5"/>
          <c:tx>
            <c:v>Blank correction (± pg) [natural]</c:v>
          </c:tx>
          <c:spPr>
            <a:ln w="12700" cap="rnd">
              <a:solidFill>
                <a:srgbClr val="AA4D8E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rgbClr val="AA4D8E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C9713CAE-7AE7-004B-9824-EB85ED44B2A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57D7-314B-89B3-F8D9831DA42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685C061-402F-6041-BE07-F4FA3B5755B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57D7-314B-89B3-F8D9831DA42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039257E-3390-5D4C-9B0B-17FD40A58FB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57D7-314B-89B3-F8D9831DA42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4667037-73DC-5547-9C0D-4299CE9BBB8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57D7-314B-89B3-F8D9831DA42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BB5E4C0-6CB4-1F4D-AFAE-15357E60392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57D7-314B-89B3-F8D9831DA4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AA4D8E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Models!$G$107:$K$107</c:f>
              <c:numCache>
                <c:formatCode>0.000000</c:formatCode>
                <c:ptCount val="5"/>
                <c:pt idx="0">
                  <c:v>1.9932452501210551</c:v>
                </c:pt>
                <c:pt idx="1">
                  <c:v>1.9929273430546124</c:v>
                </c:pt>
                <c:pt idx="2">
                  <c:v>1.9926094345000001</c:v>
                </c:pt>
                <c:pt idx="3">
                  <c:v>1.9922915244572075</c:v>
                </c:pt>
                <c:pt idx="4">
                  <c:v>1.9919736129262244</c:v>
                </c:pt>
              </c:numCache>
            </c:numRef>
          </c:xVal>
          <c:yVal>
            <c:numRef>
              <c:f>Models!$G$108:$K$108</c:f>
              <c:numCache>
                <c:formatCode>0.000000</c:formatCode>
                <c:ptCount val="5"/>
                <c:pt idx="0">
                  <c:v>0.95884756649374714</c:v>
                </c:pt>
                <c:pt idx="1">
                  <c:v>0.95884981074162068</c:v>
                </c:pt>
                <c:pt idx="2">
                  <c:v>0.95885205499999993</c:v>
                </c:pt>
                <c:pt idx="3">
                  <c:v>0.95885429926888499</c:v>
                </c:pt>
                <c:pt idx="4">
                  <c:v>0.95885654354827565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Models!$G$97:$K$97</c15:f>
                <c15:dlblRangeCache>
                  <c:ptCount val="5"/>
                  <c:pt idx="0">
                    <c:v>-0.50</c:v>
                  </c:pt>
                  <c:pt idx="1">
                    <c:v>-0.25</c:v>
                  </c:pt>
                  <c:pt idx="2">
                    <c:v>0.00</c:v>
                  </c:pt>
                  <c:pt idx="3">
                    <c:v>0.25</c:v>
                  </c:pt>
                  <c:pt idx="4">
                    <c:v>0.50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9-57D7-314B-89B3-F8D9831DA42F}"/>
            </c:ext>
          </c:extLst>
        </c:ser>
        <c:ser>
          <c:idx val="4"/>
          <c:order val="6"/>
          <c:tx>
            <c:v>Blank correction (± pg) [50/50]</c:v>
          </c:tx>
          <c:spPr>
            <a:ln w="63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rgbClr val="0070C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A-57D7-314B-89B3-F8D9831DA42F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rgbClr val="0070C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B-57D7-314B-89B3-F8D9831DA42F}"/>
              </c:ext>
            </c:extLst>
          </c:dPt>
          <c:xVal>
            <c:numRef>
              <c:f>Models!$O$107:$S$107</c:f>
              <c:numCache>
                <c:formatCode>0.000000</c:formatCode>
                <c:ptCount val="5"/>
                <c:pt idx="0">
                  <c:v>1.9925946867406008</c:v>
                </c:pt>
                <c:pt idx="1">
                  <c:v>1.9926020599946632</c:v>
                </c:pt>
                <c:pt idx="2">
                  <c:v>1.9926094345000001</c:v>
                </c:pt>
                <c:pt idx="3">
                  <c:v>1.9926168102569293</c:v>
                </c:pt>
                <c:pt idx="4">
                  <c:v>1.9926241872657688</c:v>
                </c:pt>
              </c:numCache>
            </c:numRef>
          </c:xVal>
          <c:yVal>
            <c:numRef>
              <c:f>Models!$O$108:$S$108</c:f>
              <c:numCache>
                <c:formatCode>0.0000000</c:formatCode>
                <c:ptCount val="5"/>
                <c:pt idx="0">
                  <c:v>0.95885185949743923</c:v>
                </c:pt>
                <c:pt idx="1">
                  <c:v>0.95885195724042582</c:v>
                </c:pt>
                <c:pt idx="2">
                  <c:v>0.95885205499999993</c:v>
                </c:pt>
                <c:pt idx="3">
                  <c:v>0.95885215277616564</c:v>
                </c:pt>
                <c:pt idx="4">
                  <c:v>0.9588522505689272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57D7-314B-89B3-F8D9831DA42F}"/>
            </c:ext>
          </c:extLst>
        </c:ser>
        <c:ser>
          <c:idx val="5"/>
          <c:order val="7"/>
          <c:tx>
            <c:v>Blank correction (± pg) [spike]</c:v>
          </c:tx>
          <c:spPr>
            <a:ln w="63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B1E79DE5-BE80-824C-9529-9018F434370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57D7-314B-89B3-F8D9831DA42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DA121EE-BA34-E143-9DD5-D90D1587A94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57D7-314B-89B3-F8D9831DA42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C96EF69-8559-414A-B654-5789BD71A9B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57D7-314B-89B3-F8D9831DA42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F25E368-6EB6-3E4F-84C1-13B9D3321ED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57D7-314B-89B3-F8D9831DA42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D59D61A-DE2E-944D-8061-6BA023B88B2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57D7-314B-89B3-F8D9831DA4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C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Models!$W$107:$AA$107</c:f>
              <c:numCache>
                <c:formatCode>0.000000</c:formatCode>
                <c:ptCount val="5"/>
                <c:pt idx="0">
                  <c:v>1.9919438760943871</c:v>
                </c:pt>
                <c:pt idx="1">
                  <c:v>1.9922765996173237</c:v>
                </c:pt>
                <c:pt idx="2">
                  <c:v>1.9926094345000001</c:v>
                </c:pt>
                <c:pt idx="3">
                  <c:v>1.992942380798332</c:v>
                </c:pt>
                <c:pt idx="4">
                  <c:v>1.9932754385682727</c:v>
                </c:pt>
              </c:numCache>
            </c:numRef>
          </c:xVal>
          <c:yVal>
            <c:numRef>
              <c:f>Models!$W$108:$AA$108</c:f>
              <c:numCache>
                <c:formatCode>0.0000000</c:formatCode>
                <c:ptCount val="5"/>
                <c:pt idx="0">
                  <c:v>0.95885618577243859</c:v>
                </c:pt>
                <c:pt idx="1">
                  <c:v>0.9588541207317951</c:v>
                </c:pt>
                <c:pt idx="2">
                  <c:v>0.95885205499999993</c:v>
                </c:pt>
                <c:pt idx="3">
                  <c:v>0.95884998857670611</c:v>
                </c:pt>
                <c:pt idx="4">
                  <c:v>0.95884792146156661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Models!$O$97:$S$97</c15:f>
                <c15:dlblRangeCache>
                  <c:ptCount val="5"/>
                  <c:pt idx="0">
                    <c:v>-0.50</c:v>
                  </c:pt>
                  <c:pt idx="1">
                    <c:v>-0.25</c:v>
                  </c:pt>
                  <c:pt idx="2">
                    <c:v>0.00</c:v>
                  </c:pt>
                  <c:pt idx="3">
                    <c:v>0.25</c:v>
                  </c:pt>
                  <c:pt idx="4">
                    <c:v>0.50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2-57D7-314B-89B3-F8D9831DA42F}"/>
            </c:ext>
          </c:extLst>
        </c:ser>
        <c:ser>
          <c:idx val="11"/>
          <c:order val="8"/>
          <c:tx>
            <c:v>Lab 4 error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Models!$D$321:$D$351</c:f>
              <c:numCache>
                <c:formatCode>General</c:formatCode>
                <c:ptCount val="31"/>
                <c:pt idx="0">
                  <c:v>1.9931206599036413</c:v>
                </c:pt>
                <c:pt idx="1">
                  <c:v>1.9931190158247178</c:v>
                </c:pt>
                <c:pt idx="2">
                  <c:v>1.9931116020207722</c:v>
                </c:pt>
                <c:pt idx="3">
                  <c:v>1.9930987425106117</c:v>
                </c:pt>
                <c:pt idx="4">
                  <c:v>1.9930809993165377</c:v>
                </c:pt>
                <c:pt idx="5">
                  <c:v>1.993059147901272</c:v>
                </c:pt>
                <c:pt idx="6">
                  <c:v>1.9930341432765168</c:v>
                </c:pt>
                <c:pt idx="7">
                  <c:v>1.9930070782643594</c:v>
                </c:pt>
                <c:pt idx="8">
                  <c:v>1.9929791357357032</c:v>
                </c:pt>
                <c:pt idx="9">
                  <c:v>1.9929515369131336</c:v>
                </c:pt>
                <c:pt idx="10">
                  <c:v>1.992925487997631</c:v>
                </c:pt>
                <c:pt idx="11">
                  <c:v>1.9929021274517991</c:v>
                </c:pt>
                <c:pt idx="12">
                  <c:v>1.9928824762435873</c:v>
                </c:pt>
                <c:pt idx="13">
                  <c:v>1.9928673932250913</c:v>
                </c:pt>
                <c:pt idx="14">
                  <c:v>1.992857537596596</c:v>
                </c:pt>
                <c:pt idx="15">
                  <c:v>1.9928533400963588</c:v>
                </c:pt>
                <c:pt idx="16">
                  <c:v>1.9928549841752823</c:v>
                </c:pt>
                <c:pt idx="17">
                  <c:v>1.9928623979792279</c:v>
                </c:pt>
                <c:pt idx="18">
                  <c:v>1.9928752574893884</c:v>
                </c:pt>
                <c:pt idx="19">
                  <c:v>1.9928930006834624</c:v>
                </c:pt>
                <c:pt idx="20">
                  <c:v>1.9929148520987281</c:v>
                </c:pt>
                <c:pt idx="21">
                  <c:v>1.9929398567234833</c:v>
                </c:pt>
                <c:pt idx="22">
                  <c:v>1.9929669217356407</c:v>
                </c:pt>
                <c:pt idx="23">
                  <c:v>1.992994864264297</c:v>
                </c:pt>
                <c:pt idx="24">
                  <c:v>1.9930224630868665</c:v>
                </c:pt>
                <c:pt idx="25">
                  <c:v>1.9930485120023691</c:v>
                </c:pt>
                <c:pt idx="26">
                  <c:v>1.9930718725482011</c:v>
                </c:pt>
                <c:pt idx="27">
                  <c:v>1.9930915237564129</c:v>
                </c:pt>
                <c:pt idx="28">
                  <c:v>1.9931066067749088</c:v>
                </c:pt>
                <c:pt idx="29">
                  <c:v>1.9931164624034041</c:v>
                </c:pt>
                <c:pt idx="30">
                  <c:v>1.9931206599036413</c:v>
                </c:pt>
              </c:numCache>
            </c:numRef>
          </c:xVal>
          <c:yVal>
            <c:numRef>
              <c:f>Models!$D$290:$D$320</c:f>
              <c:numCache>
                <c:formatCode>General</c:formatCode>
                <c:ptCount val="31"/>
                <c:pt idx="0">
                  <c:v>0.95872138409508889</c:v>
                </c:pt>
                <c:pt idx="1">
                  <c:v>0.95870372922567326</c:v>
                </c:pt>
                <c:pt idx="2">
                  <c:v>0.95868641834686386</c:v>
                </c:pt>
                <c:pt idx="3">
                  <c:v>0.95867020802713154</c:v>
                </c:pt>
                <c:pt idx="4">
                  <c:v>0.95865580673523432</c:v>
                </c:pt>
                <c:pt idx="5">
                  <c:v>0.95864384387673307</c:v>
                </c:pt>
                <c:pt idx="6">
                  <c:v>0.95863484228594864</c:v>
                </c:pt>
                <c:pt idx="7">
                  <c:v>0.95862919537559255</c:v>
                </c:pt>
                <c:pt idx="8">
                  <c:v>0.95862714994274434</c:v>
                </c:pt>
                <c:pt idx="9">
                  <c:v>0.95862879538263457</c:v>
                </c:pt>
                <c:pt idx="10">
                  <c:v>0.95863405978164429</c:v>
                </c:pt>
                <c:pt idx="11">
                  <c:v>0.95864271306027538</c:v>
                </c:pt>
                <c:pt idx="12">
                  <c:v>0.95865437702872869</c:v>
                </c:pt>
                <c:pt idx="13">
                  <c:v>0.95866854191561279</c:v>
                </c:pt>
                <c:pt idx="14">
                  <c:v>0.95868458864740025</c:v>
                </c:pt>
                <c:pt idx="15">
                  <c:v>0.9587018159049111</c:v>
                </c:pt>
                <c:pt idx="16">
                  <c:v>0.95871947077432673</c:v>
                </c:pt>
                <c:pt idx="17">
                  <c:v>0.95873678165313614</c:v>
                </c:pt>
                <c:pt idx="18">
                  <c:v>0.95875299197286845</c:v>
                </c:pt>
                <c:pt idx="19">
                  <c:v>0.95876739326476568</c:v>
                </c:pt>
                <c:pt idx="20">
                  <c:v>0.95877935612326692</c:v>
                </c:pt>
                <c:pt idx="21">
                  <c:v>0.95878835771405135</c:v>
                </c:pt>
                <c:pt idx="22">
                  <c:v>0.95879400462440745</c:v>
                </c:pt>
                <c:pt idx="23">
                  <c:v>0.95879605005725566</c:v>
                </c:pt>
                <c:pt idx="24">
                  <c:v>0.95879440461736543</c:v>
                </c:pt>
                <c:pt idx="25">
                  <c:v>0.95878914021835571</c:v>
                </c:pt>
                <c:pt idx="26">
                  <c:v>0.95878048693972462</c:v>
                </c:pt>
                <c:pt idx="27">
                  <c:v>0.95876882297127131</c:v>
                </c:pt>
                <c:pt idx="28">
                  <c:v>0.9587546580843872</c:v>
                </c:pt>
                <c:pt idx="29">
                  <c:v>0.95873861135259975</c:v>
                </c:pt>
                <c:pt idx="30">
                  <c:v>0.95872138409508889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3-57D7-314B-89B3-F8D9831DA42F}"/>
            </c:ext>
          </c:extLst>
        </c:ser>
        <c:ser>
          <c:idx val="12"/>
          <c:order val="9"/>
          <c:tx>
            <c:v>Lab 0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Models!$BF$7:$BF$16</c:f>
              <c:numCache>
                <c:formatCode>0.000000</c:formatCode>
                <c:ptCount val="10"/>
                <c:pt idx="0">
                  <c:v>1.9935046391017199</c:v>
                </c:pt>
                <c:pt idx="1">
                  <c:v>1.99377394757482</c:v>
                </c:pt>
                <c:pt idx="2">
                  <c:v>1.99341039569358</c:v>
                </c:pt>
                <c:pt idx="3">
                  <c:v>1.9926609599562399</c:v>
                </c:pt>
                <c:pt idx="4">
                  <c:v>1.99328913384756</c:v>
                </c:pt>
                <c:pt idx="5">
                  <c:v>1.99388395743308</c:v>
                </c:pt>
                <c:pt idx="6">
                  <c:v>1.9929694877917701</c:v>
                </c:pt>
                <c:pt idx="7">
                  <c:v>1.9925565668834899</c:v>
                </c:pt>
                <c:pt idx="8">
                  <c:v>1.99270274851359</c:v>
                </c:pt>
                <c:pt idx="9">
                  <c:v>1.9932128753293401</c:v>
                </c:pt>
              </c:numCache>
            </c:numRef>
          </c:xVal>
          <c:yVal>
            <c:numRef>
              <c:f>Models!$BD$7:$BD$16</c:f>
              <c:numCache>
                <c:formatCode>0.000000</c:formatCode>
                <c:ptCount val="10"/>
                <c:pt idx="0">
                  <c:v>0.95856818789542897</c:v>
                </c:pt>
                <c:pt idx="1">
                  <c:v>0.95854495702255504</c:v>
                </c:pt>
                <c:pt idx="2">
                  <c:v>0.95854189535082801</c:v>
                </c:pt>
                <c:pt idx="3">
                  <c:v>0.95883651844235696</c:v>
                </c:pt>
                <c:pt idx="4">
                  <c:v>0.95868932173333499</c:v>
                </c:pt>
                <c:pt idx="5">
                  <c:v>0.95854936722418305</c:v>
                </c:pt>
                <c:pt idx="6">
                  <c:v>0.95877785449183295</c:v>
                </c:pt>
                <c:pt idx="7">
                  <c:v>0.95880717308798002</c:v>
                </c:pt>
                <c:pt idx="8">
                  <c:v>0.95872978378233098</c:v>
                </c:pt>
                <c:pt idx="9">
                  <c:v>0.95872155483602395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4-57D7-314B-89B3-F8D9831DA42F}"/>
            </c:ext>
          </c:extLst>
        </c:ser>
        <c:ser>
          <c:idx val="13"/>
          <c:order val="10"/>
          <c:tx>
            <c:v>Lab 1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Models!$BF$18:$BF$26</c:f>
              <c:numCache>
                <c:formatCode>0.000000</c:formatCode>
                <c:ptCount val="9"/>
                <c:pt idx="0">
                  <c:v>1.9940251769494699</c:v>
                </c:pt>
                <c:pt idx="1">
                  <c:v>1.99217488728091</c:v>
                </c:pt>
                <c:pt idx="2">
                  <c:v>1.99298980868353</c:v>
                </c:pt>
                <c:pt idx="3">
                  <c:v>1.99276572751239</c:v>
                </c:pt>
                <c:pt idx="4">
                  <c:v>1.9928627910738901</c:v>
                </c:pt>
                <c:pt idx="5">
                  <c:v>1.9967840760947999</c:v>
                </c:pt>
                <c:pt idx="6">
                  <c:v>1.99178162536755</c:v>
                </c:pt>
                <c:pt idx="7">
                  <c:v>1.9923558049195</c:v>
                </c:pt>
                <c:pt idx="8">
                  <c:v>1.9919827747660399</c:v>
                </c:pt>
              </c:numCache>
            </c:numRef>
          </c:xVal>
          <c:yVal>
            <c:numRef>
              <c:f>Models!$BD$18:$BD$26</c:f>
              <c:numCache>
                <c:formatCode>0.000000</c:formatCode>
                <c:ptCount val="9"/>
                <c:pt idx="0">
                  <c:v>0.95802072219974599</c:v>
                </c:pt>
                <c:pt idx="1">
                  <c:v>0.95843702456664104</c:v>
                </c:pt>
                <c:pt idx="2">
                  <c:v>0.95837985372666501</c:v>
                </c:pt>
                <c:pt idx="3">
                  <c:v>0.958432967218799</c:v>
                </c:pt>
                <c:pt idx="4">
                  <c:v>0.958460338537934</c:v>
                </c:pt>
                <c:pt idx="5">
                  <c:v>0.95776634803866401</c:v>
                </c:pt>
                <c:pt idx="6">
                  <c:v>0.95878481997841203</c:v>
                </c:pt>
                <c:pt idx="7">
                  <c:v>0.95862898337288904</c:v>
                </c:pt>
                <c:pt idx="8">
                  <c:v>0.95874122017290997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5-57D7-314B-89B3-F8D9831DA42F}"/>
            </c:ext>
          </c:extLst>
        </c:ser>
        <c:ser>
          <c:idx val="14"/>
          <c:order val="11"/>
          <c:tx>
            <c:v>Lab 2A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Models!$BF$28:$BF$33</c:f>
              <c:numCache>
                <c:formatCode>0.000000</c:formatCode>
                <c:ptCount val="6"/>
                <c:pt idx="0">
                  <c:v>1.9926961553604501</c:v>
                </c:pt>
                <c:pt idx="1">
                  <c:v>1.99320769694348</c:v>
                </c:pt>
                <c:pt idx="2">
                  <c:v>1.9946077595706799</c:v>
                </c:pt>
                <c:pt idx="3">
                  <c:v>1.9924019063507099</c:v>
                </c:pt>
                <c:pt idx="4">
                  <c:v>1.9924871261153201</c:v>
                </c:pt>
                <c:pt idx="5">
                  <c:v>1.9931427626467999</c:v>
                </c:pt>
              </c:numCache>
            </c:numRef>
          </c:xVal>
          <c:yVal>
            <c:numRef>
              <c:f>Models!$BD$28:$BD$33</c:f>
              <c:numCache>
                <c:formatCode>0.000000</c:formatCode>
                <c:ptCount val="6"/>
                <c:pt idx="0">
                  <c:v>0.95864777044892602</c:v>
                </c:pt>
                <c:pt idx="1">
                  <c:v>0.95863669726437795</c:v>
                </c:pt>
                <c:pt idx="2">
                  <c:v>0.95818907146445498</c:v>
                </c:pt>
                <c:pt idx="3">
                  <c:v>0.95888877427749597</c:v>
                </c:pt>
                <c:pt idx="4">
                  <c:v>0.95884859832803604</c:v>
                </c:pt>
                <c:pt idx="5">
                  <c:v>0.95861301662702902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6-57D7-314B-89B3-F8D9831DA42F}"/>
            </c:ext>
          </c:extLst>
        </c:ser>
        <c:ser>
          <c:idx val="15"/>
          <c:order val="12"/>
          <c:tx>
            <c:v>Lab 2B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Models!$BF$35:$BF$39</c:f>
              <c:numCache>
                <c:formatCode>0.000000</c:formatCode>
                <c:ptCount val="5"/>
                <c:pt idx="0">
                  <c:v>1.9926037766712399</c:v>
                </c:pt>
                <c:pt idx="1">
                  <c:v>1.99103633394038</c:v>
                </c:pt>
                <c:pt idx="2">
                  <c:v>1.99396862286909</c:v>
                </c:pt>
                <c:pt idx="3">
                  <c:v>1.99068936737184</c:v>
                </c:pt>
                <c:pt idx="4">
                  <c:v>1.99359085696538</c:v>
                </c:pt>
              </c:numCache>
            </c:numRef>
          </c:xVal>
          <c:yVal>
            <c:numRef>
              <c:f>Models!$BD$35:$BD$39</c:f>
              <c:numCache>
                <c:formatCode>0.000000</c:formatCode>
                <c:ptCount val="5"/>
                <c:pt idx="0">
                  <c:v>0.95866302982095397</c:v>
                </c:pt>
                <c:pt idx="1">
                  <c:v>0.95922607150441797</c:v>
                </c:pt>
                <c:pt idx="2">
                  <c:v>0.95833106336367202</c:v>
                </c:pt>
                <c:pt idx="3">
                  <c:v>0.95963328281273397</c:v>
                </c:pt>
                <c:pt idx="4">
                  <c:v>0.95898030929743605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7-57D7-314B-89B3-F8D9831DA42F}"/>
            </c:ext>
          </c:extLst>
        </c:ser>
        <c:ser>
          <c:idx val="0"/>
          <c:order val="13"/>
          <c:tx>
            <c:v>Lab 4A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bg1">
                  <a:lumMod val="75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Models!$BF$41:$BF$49</c:f>
              <c:numCache>
                <c:formatCode>0.000000</c:formatCode>
                <c:ptCount val="9"/>
                <c:pt idx="0">
                  <c:v>1.9922549000000001</c:v>
                </c:pt>
                <c:pt idx="1">
                  <c:v>1.9924154000000001</c:v>
                </c:pt>
                <c:pt idx="2">
                  <c:v>1.9929870000000001</c:v>
                </c:pt>
                <c:pt idx="3">
                  <c:v>1.9924622000000001</c:v>
                </c:pt>
                <c:pt idx="4">
                  <c:v>1.9923766000000001</c:v>
                </c:pt>
                <c:pt idx="5">
                  <c:v>1.9926819</c:v>
                </c:pt>
                <c:pt idx="6">
                  <c:v>1.9923614999999999</c:v>
                </c:pt>
                <c:pt idx="7">
                  <c:v>1.9926269999999999</c:v>
                </c:pt>
                <c:pt idx="8">
                  <c:v>1.9925653999999999</c:v>
                </c:pt>
              </c:numCache>
            </c:numRef>
          </c:xVal>
          <c:yVal>
            <c:numRef>
              <c:f>Models!$BD$41:$BD$49</c:f>
              <c:numCache>
                <c:formatCode>0.000000</c:formatCode>
                <c:ptCount val="9"/>
                <c:pt idx="0">
                  <c:v>0.95875533999999996</c:v>
                </c:pt>
                <c:pt idx="1">
                  <c:v>0.95894478000000005</c:v>
                </c:pt>
                <c:pt idx="2">
                  <c:v>0.9587116</c:v>
                </c:pt>
                <c:pt idx="3">
                  <c:v>0.95886148000000004</c:v>
                </c:pt>
                <c:pt idx="4">
                  <c:v>0.95880980999999998</c:v>
                </c:pt>
                <c:pt idx="5">
                  <c:v>0.95880153000000001</c:v>
                </c:pt>
                <c:pt idx="6">
                  <c:v>0.95878865999999996</c:v>
                </c:pt>
                <c:pt idx="7">
                  <c:v>0.95882999999999996</c:v>
                </c:pt>
                <c:pt idx="8">
                  <c:v>0.95885253000000004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8-57D7-314B-89B3-F8D9831DA42F}"/>
            </c:ext>
          </c:extLst>
        </c:ser>
        <c:ser>
          <c:idx val="1"/>
          <c:order val="14"/>
          <c:tx>
            <c:v>Lab 4B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bg1">
                  <a:lumMod val="75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Models!$BF$51:$BF$58</c:f>
              <c:numCache>
                <c:formatCode>0.000000</c:formatCode>
                <c:ptCount val="8"/>
                <c:pt idx="0">
                  <c:v>1.9926462</c:v>
                </c:pt>
                <c:pt idx="1">
                  <c:v>1.9927794999999999</c:v>
                </c:pt>
                <c:pt idx="2">
                  <c:v>1.9925060999999999</c:v>
                </c:pt>
                <c:pt idx="3">
                  <c:v>1.9925143999999999</c:v>
                </c:pt>
                <c:pt idx="4">
                  <c:v>1.9923413999999999</c:v>
                </c:pt>
                <c:pt idx="5">
                  <c:v>1.9922057</c:v>
                </c:pt>
                <c:pt idx="6">
                  <c:v>1.9922884999999999</c:v>
                </c:pt>
                <c:pt idx="7">
                  <c:v>1.9918062000000001</c:v>
                </c:pt>
              </c:numCache>
            </c:numRef>
          </c:xVal>
          <c:yVal>
            <c:numRef>
              <c:f>Models!$BD$51:$BD$58</c:f>
              <c:numCache>
                <c:formatCode>0.000000</c:formatCode>
                <c:ptCount val="8"/>
                <c:pt idx="0">
                  <c:v>0.95884504999999998</c:v>
                </c:pt>
                <c:pt idx="1">
                  <c:v>0.95884035999999995</c:v>
                </c:pt>
                <c:pt idx="2">
                  <c:v>0.95891521000000002</c:v>
                </c:pt>
                <c:pt idx="3">
                  <c:v>0.95880562999999996</c:v>
                </c:pt>
                <c:pt idx="4">
                  <c:v>0.95893269999999997</c:v>
                </c:pt>
                <c:pt idx="5">
                  <c:v>0.95910854999999995</c:v>
                </c:pt>
                <c:pt idx="6">
                  <c:v>0.95898693000000002</c:v>
                </c:pt>
                <c:pt idx="7">
                  <c:v>0.95902995000000002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9-57D7-314B-89B3-F8D9831DA42F}"/>
            </c:ext>
          </c:extLst>
        </c:ser>
        <c:ser>
          <c:idx val="16"/>
          <c:order val="15"/>
          <c:tx>
            <c:v>Lab 5A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bg2">
                  <a:lumMod val="90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Models!$BF$60:$BF$69</c:f>
              <c:numCache>
                <c:formatCode>0.000000</c:formatCode>
                <c:ptCount val="10"/>
                <c:pt idx="0">
                  <c:v>1.9930943411664099</c:v>
                </c:pt>
                <c:pt idx="1">
                  <c:v>1.99274247293622</c:v>
                </c:pt>
                <c:pt idx="2">
                  <c:v>1.9925344618970899</c:v>
                </c:pt>
                <c:pt idx="3">
                  <c:v>1.99270087833522</c:v>
                </c:pt>
                <c:pt idx="4">
                  <c:v>1.99291408922206</c:v>
                </c:pt>
                <c:pt idx="5">
                  <c:v>1.99276889156768</c:v>
                </c:pt>
                <c:pt idx="6">
                  <c:v>1.9925043235926301</c:v>
                </c:pt>
                <c:pt idx="7">
                  <c:v>1.9926585440629301</c:v>
                </c:pt>
                <c:pt idx="8">
                  <c:v>1.9929954032435999</c:v>
                </c:pt>
                <c:pt idx="9">
                  <c:v>1.99213503757188</c:v>
                </c:pt>
              </c:numCache>
            </c:numRef>
          </c:xVal>
          <c:yVal>
            <c:numRef>
              <c:f>Models!$BD$60:$BD$69</c:f>
              <c:numCache>
                <c:formatCode>0.000000</c:formatCode>
                <c:ptCount val="10"/>
                <c:pt idx="0">
                  <c:v>0.95859357930125799</c:v>
                </c:pt>
                <c:pt idx="1">
                  <c:v>0.95870097091051598</c:v>
                </c:pt>
                <c:pt idx="2">
                  <c:v>0.95872021017877196</c:v>
                </c:pt>
                <c:pt idx="3">
                  <c:v>0.95871775719030605</c:v>
                </c:pt>
                <c:pt idx="4">
                  <c:v>0.958629991732588</c:v>
                </c:pt>
                <c:pt idx="5">
                  <c:v>0.95839357331056396</c:v>
                </c:pt>
                <c:pt idx="6">
                  <c:v>0.95864858650023099</c:v>
                </c:pt>
                <c:pt idx="7">
                  <c:v>0.95858522947820901</c:v>
                </c:pt>
                <c:pt idx="8">
                  <c:v>0.95843736087405396</c:v>
                </c:pt>
                <c:pt idx="9">
                  <c:v>0.95904195162722505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A-57D7-314B-89B3-F8D9831DA42F}"/>
            </c:ext>
          </c:extLst>
        </c:ser>
        <c:ser>
          <c:idx val="17"/>
          <c:order val="16"/>
          <c:tx>
            <c:v>Lab 5B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Models!$BF$71:$BF$80</c:f>
              <c:numCache>
                <c:formatCode>0.000000</c:formatCode>
                <c:ptCount val="10"/>
                <c:pt idx="0">
                  <c:v>1.9929408071967201</c:v>
                </c:pt>
                <c:pt idx="1">
                  <c:v>1.99331916655733</c:v>
                </c:pt>
                <c:pt idx="2">
                  <c:v>1.9926984558184599</c:v>
                </c:pt>
                <c:pt idx="3">
                  <c:v>1.9920252106157501</c:v>
                </c:pt>
                <c:pt idx="4">
                  <c:v>1.9927824211602601</c:v>
                </c:pt>
                <c:pt idx="5">
                  <c:v>1.9927691006808901</c:v>
                </c:pt>
                <c:pt idx="6">
                  <c:v>1.9929621896993801</c:v>
                </c:pt>
                <c:pt idx="7">
                  <c:v>1.99291007612643</c:v>
                </c:pt>
                <c:pt idx="8">
                  <c:v>1.99294222365764</c:v>
                </c:pt>
                <c:pt idx="9">
                  <c:v>1.9930300746598499</c:v>
                </c:pt>
              </c:numCache>
            </c:numRef>
          </c:xVal>
          <c:yVal>
            <c:numRef>
              <c:f>Models!$BD$71:$BD$80</c:f>
              <c:numCache>
                <c:formatCode>0.000000</c:formatCode>
                <c:ptCount val="10"/>
                <c:pt idx="0">
                  <c:v>0.95863060972380398</c:v>
                </c:pt>
                <c:pt idx="1">
                  <c:v>0.95841019801397598</c:v>
                </c:pt>
                <c:pt idx="2">
                  <c:v>0.95864279644189399</c:v>
                </c:pt>
                <c:pt idx="3">
                  <c:v>0.95863837756553105</c:v>
                </c:pt>
                <c:pt idx="4">
                  <c:v>0.95856481328444598</c:v>
                </c:pt>
                <c:pt idx="5">
                  <c:v>0.95852181496185396</c:v>
                </c:pt>
                <c:pt idx="6">
                  <c:v>0.95843981661259403</c:v>
                </c:pt>
                <c:pt idx="7">
                  <c:v>0.95862236145365798</c:v>
                </c:pt>
                <c:pt idx="8">
                  <c:v>0.95863626318233996</c:v>
                </c:pt>
                <c:pt idx="9">
                  <c:v>0.95857392260072605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B-57D7-314B-89B3-F8D9831DA42F}"/>
            </c:ext>
          </c:extLst>
        </c:ser>
        <c:ser>
          <c:idx val="18"/>
          <c:order val="17"/>
          <c:tx>
            <c:v>Lab 10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3"/>
            <c:spPr>
              <a:solidFill>
                <a:schemeClr val="tx1"/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Models!$BF$82:$BF$86</c:f>
              <c:numCache>
                <c:formatCode>0.000000</c:formatCode>
                <c:ptCount val="5"/>
                <c:pt idx="0">
                  <c:v>1.99003</c:v>
                </c:pt>
                <c:pt idx="1">
                  <c:v>1.9942</c:v>
                </c:pt>
                <c:pt idx="2">
                  <c:v>1.9891300000000001</c:v>
                </c:pt>
                <c:pt idx="3">
                  <c:v>1.9923999999999999</c:v>
                </c:pt>
                <c:pt idx="4">
                  <c:v>1.9911412157702539</c:v>
                </c:pt>
              </c:numCache>
            </c:numRef>
          </c:xVal>
          <c:yVal>
            <c:numRef>
              <c:f>Models!$BD$82:$BD$86</c:f>
              <c:numCache>
                <c:formatCode>0.000000</c:formatCode>
                <c:ptCount val="5"/>
                <c:pt idx="0">
                  <c:v>0.95918000000000003</c:v>
                </c:pt>
                <c:pt idx="1">
                  <c:v>0.95889000000000002</c:v>
                </c:pt>
                <c:pt idx="2">
                  <c:v>0.95799999999999996</c:v>
                </c:pt>
                <c:pt idx="3">
                  <c:v>0.95886894</c:v>
                </c:pt>
                <c:pt idx="4">
                  <c:v>0.95912450000000005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C-57D7-314B-89B3-F8D9831DA42F}"/>
            </c:ext>
          </c:extLst>
        </c:ser>
        <c:ser>
          <c:idx val="19"/>
          <c:order val="18"/>
          <c:tx>
            <c:v>Lab 11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Models!$BF$88:$BF$95</c:f>
              <c:numCache>
                <c:formatCode>0.000000</c:formatCode>
                <c:ptCount val="8"/>
                <c:pt idx="0">
                  <c:v>1.9921565601423601</c:v>
                </c:pt>
                <c:pt idx="1">
                  <c:v>1.99378200752738</c:v>
                </c:pt>
                <c:pt idx="2">
                  <c:v>1.9917782221267499</c:v>
                </c:pt>
                <c:pt idx="3">
                  <c:v>1.99314243644017</c:v>
                </c:pt>
                <c:pt idx="4">
                  <c:v>1.9927409464314101</c:v>
                </c:pt>
                <c:pt idx="5">
                  <c:v>1.99510886253471</c:v>
                </c:pt>
                <c:pt idx="6">
                  <c:v>1.99231277739192</c:v>
                </c:pt>
                <c:pt idx="7">
                  <c:v>1.99206866189821</c:v>
                </c:pt>
              </c:numCache>
            </c:numRef>
          </c:xVal>
          <c:yVal>
            <c:numRef>
              <c:f>Models!$BD$88:$BD$95</c:f>
              <c:numCache>
                <c:formatCode>0.000000</c:formatCode>
                <c:ptCount val="8"/>
                <c:pt idx="0">
                  <c:v>0.958447729831294</c:v>
                </c:pt>
                <c:pt idx="1">
                  <c:v>0.95780457021454901</c:v>
                </c:pt>
                <c:pt idx="2">
                  <c:v>0.95823436062832201</c:v>
                </c:pt>
                <c:pt idx="3">
                  <c:v>0.95851578417172201</c:v>
                </c:pt>
                <c:pt idx="4">
                  <c:v>0.95825359224330098</c:v>
                </c:pt>
                <c:pt idx="5">
                  <c:v>0.95749539055933397</c:v>
                </c:pt>
                <c:pt idx="6">
                  <c:v>0.95808512859332395</c:v>
                </c:pt>
                <c:pt idx="7">
                  <c:v>0.95871739570980496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D-57D7-314B-89B3-F8D9831DA42F}"/>
            </c:ext>
          </c:extLst>
        </c:ser>
        <c:ser>
          <c:idx val="20"/>
          <c:order val="19"/>
          <c:tx>
            <c:v>Lab 13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Models!$BF$97:$BF$106</c:f>
              <c:numCache>
                <c:formatCode>0.000000</c:formatCode>
                <c:ptCount val="10"/>
                <c:pt idx="0">
                  <c:v>1.99265720378591</c:v>
                </c:pt>
                <c:pt idx="1">
                  <c:v>1.9937773417390401</c:v>
                </c:pt>
                <c:pt idx="2">
                  <c:v>1.99238889836669</c:v>
                </c:pt>
                <c:pt idx="3">
                  <c:v>1.99204623064752</c:v>
                </c:pt>
                <c:pt idx="4">
                  <c:v>1.99283555354723</c:v>
                </c:pt>
                <c:pt idx="5">
                  <c:v>1.99295065525894</c:v>
                </c:pt>
                <c:pt idx="6">
                  <c:v>1.9925178365210101</c:v>
                </c:pt>
                <c:pt idx="7">
                  <c:v>1.99142787826267</c:v>
                </c:pt>
                <c:pt idx="8">
                  <c:v>1.99061362414456</c:v>
                </c:pt>
                <c:pt idx="9">
                  <c:v>1.9923856831006901</c:v>
                </c:pt>
              </c:numCache>
            </c:numRef>
          </c:xVal>
          <c:yVal>
            <c:numRef>
              <c:f>Models!$BD$97:$BD$106</c:f>
              <c:numCache>
                <c:formatCode>0.000000</c:formatCode>
                <c:ptCount val="10"/>
                <c:pt idx="0">
                  <c:v>0.95861565218340505</c:v>
                </c:pt>
                <c:pt idx="1">
                  <c:v>0.95808220456226201</c:v>
                </c:pt>
                <c:pt idx="2">
                  <c:v>0.95855082485316601</c:v>
                </c:pt>
                <c:pt idx="3">
                  <c:v>0.95820017914608202</c:v>
                </c:pt>
                <c:pt idx="4">
                  <c:v>0.95855135240771705</c:v>
                </c:pt>
                <c:pt idx="5">
                  <c:v>0.95893394032868495</c:v>
                </c:pt>
                <c:pt idx="6">
                  <c:v>0.95837574604540299</c:v>
                </c:pt>
                <c:pt idx="7">
                  <c:v>0.95836964501807098</c:v>
                </c:pt>
                <c:pt idx="8">
                  <c:v>0.95806460394730197</c:v>
                </c:pt>
                <c:pt idx="9">
                  <c:v>0.95857459412485702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E-57D7-314B-89B3-F8D9831DA42F}"/>
            </c:ext>
          </c:extLst>
        </c:ser>
        <c:ser>
          <c:idx val="22"/>
          <c:order val="20"/>
          <c:tx>
            <c:v>Lab 15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Models!$BF$108:$BF$116</c:f>
              <c:numCache>
                <c:formatCode>0.000000</c:formatCode>
                <c:ptCount val="9"/>
                <c:pt idx="0">
                  <c:v>1.9927650809797399</c:v>
                </c:pt>
                <c:pt idx="1">
                  <c:v>1.9931140709358901</c:v>
                </c:pt>
                <c:pt idx="2">
                  <c:v>1.99315911169722</c:v>
                </c:pt>
                <c:pt idx="3">
                  <c:v>1.9929994328867899</c:v>
                </c:pt>
                <c:pt idx="4">
                  <c:v>1.9926197173645901</c:v>
                </c:pt>
                <c:pt idx="5">
                  <c:v>1.99273918255648</c:v>
                </c:pt>
                <c:pt idx="6">
                  <c:v>1.99239766001389</c:v>
                </c:pt>
                <c:pt idx="7">
                  <c:v>1.9929153672567801</c:v>
                </c:pt>
                <c:pt idx="8">
                  <c:v>1.9925170100909999</c:v>
                </c:pt>
              </c:numCache>
            </c:numRef>
          </c:xVal>
          <c:yVal>
            <c:numRef>
              <c:f>Models!$BD$108:$BD$116</c:f>
              <c:numCache>
                <c:formatCode>0.000000</c:formatCode>
                <c:ptCount val="9"/>
                <c:pt idx="0">
                  <c:v>0.95855064628078801</c:v>
                </c:pt>
                <c:pt idx="1">
                  <c:v>0.958531602019002</c:v>
                </c:pt>
                <c:pt idx="2">
                  <c:v>0.95864382431611805</c:v>
                </c:pt>
                <c:pt idx="3">
                  <c:v>0.95847742003395897</c:v>
                </c:pt>
                <c:pt idx="4">
                  <c:v>0.95874897870472797</c:v>
                </c:pt>
                <c:pt idx="5">
                  <c:v>0.95841392339948195</c:v>
                </c:pt>
                <c:pt idx="6">
                  <c:v>0.95881553082566395</c:v>
                </c:pt>
                <c:pt idx="7">
                  <c:v>0.95864996217604304</c:v>
                </c:pt>
                <c:pt idx="8">
                  <c:v>0.95856728906349598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F-57D7-314B-89B3-F8D9831DA42F}"/>
            </c:ext>
          </c:extLst>
        </c:ser>
        <c:ser>
          <c:idx val="23"/>
          <c:order val="21"/>
          <c:tx>
            <c:v>Lab 16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Models!$BF$118:$BF$130</c:f>
              <c:numCache>
                <c:formatCode>0.000000</c:formatCode>
                <c:ptCount val="13"/>
                <c:pt idx="0">
                  <c:v>1.9921660632762901</c:v>
                </c:pt>
                <c:pt idx="1">
                  <c:v>1.9922351370781399</c:v>
                </c:pt>
                <c:pt idx="2">
                  <c:v>1.99280560679159</c:v>
                </c:pt>
                <c:pt idx="3">
                  <c:v>1.99244272408368</c:v>
                </c:pt>
                <c:pt idx="4">
                  <c:v>1.99227420349734</c:v>
                </c:pt>
                <c:pt idx="5">
                  <c:v>1.99250161025887</c:v>
                </c:pt>
                <c:pt idx="6">
                  <c:v>1.99163251352124</c:v>
                </c:pt>
                <c:pt idx="7">
                  <c:v>1.99232782953695</c:v>
                </c:pt>
                <c:pt idx="8">
                  <c:v>1.9922159067352201</c:v>
                </c:pt>
                <c:pt idx="9">
                  <c:v>1.9925174738058899</c:v>
                </c:pt>
                <c:pt idx="10">
                  <c:v>1.9926557707268</c:v>
                </c:pt>
                <c:pt idx="11">
                  <c:v>1.9921773281325099</c:v>
                </c:pt>
                <c:pt idx="12">
                  <c:v>1.9917579694049199</c:v>
                </c:pt>
              </c:numCache>
            </c:numRef>
          </c:xVal>
          <c:yVal>
            <c:numRef>
              <c:f>Models!$BD$118:$BD$130</c:f>
              <c:numCache>
                <c:formatCode>0.000000</c:formatCode>
                <c:ptCount val="13"/>
                <c:pt idx="0">
                  <c:v>0.95866908780834104</c:v>
                </c:pt>
                <c:pt idx="1">
                  <c:v>0.958484311266244</c:v>
                </c:pt>
                <c:pt idx="2">
                  <c:v>0.95855965257717002</c:v>
                </c:pt>
                <c:pt idx="3">
                  <c:v>0.95854287981298403</c:v>
                </c:pt>
                <c:pt idx="4">
                  <c:v>0.95856803003068602</c:v>
                </c:pt>
                <c:pt idx="5">
                  <c:v>0.958861375853029</c:v>
                </c:pt>
                <c:pt idx="6">
                  <c:v>0.95868563861235601</c:v>
                </c:pt>
                <c:pt idx="7">
                  <c:v>0.95860364631587103</c:v>
                </c:pt>
                <c:pt idx="8">
                  <c:v>0.95842718628239898</c:v>
                </c:pt>
                <c:pt idx="9">
                  <c:v>0.95857545121358601</c:v>
                </c:pt>
                <c:pt idx="10">
                  <c:v>0.95837491823090204</c:v>
                </c:pt>
                <c:pt idx="11">
                  <c:v>0.95880892337349599</c:v>
                </c:pt>
                <c:pt idx="12">
                  <c:v>0.95866963235281499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0-57D7-314B-89B3-F8D9831DA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888048"/>
        <c:axId val="485902544"/>
      </c:scatterChart>
      <c:valAx>
        <c:axId val="485888048"/>
        <c:scaling>
          <c:orientation val="minMax"/>
          <c:max val="1.9970000000000001"/>
          <c:min val="1.9884999999999999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/>
                  <a:t>238U/235U (measured)</a:t>
                </a:r>
              </a:p>
            </c:rich>
          </c:tx>
          <c:layout>
            <c:manualLayout>
              <c:xMode val="edge"/>
              <c:yMode val="edge"/>
              <c:x val="0.29817739944853738"/>
              <c:y val="0.94470053202613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0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5902544"/>
        <c:crosses val="autoZero"/>
        <c:crossBetween val="midCat"/>
        <c:majorUnit val="1E-3"/>
        <c:minorUnit val="1E-4"/>
      </c:valAx>
      <c:valAx>
        <c:axId val="485902544"/>
        <c:scaling>
          <c:orientation val="minMax"/>
          <c:min val="0.9573000000000000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/>
                  <a:t>233U/235U (measured)</a:t>
                </a:r>
              </a:p>
            </c:rich>
          </c:tx>
          <c:layout>
            <c:manualLayout>
              <c:xMode val="edge"/>
              <c:yMode val="edge"/>
              <c:x val="1.6696882953121984E-2"/>
              <c:y val="0.326981448131075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0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5888048"/>
        <c:crosses val="autoZero"/>
        <c:crossBetween val="midCat"/>
        <c:majorUnit val="5.0000000000000001E-4"/>
        <c:minorUnit val="5.0000000000000002E-5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25741691367405"/>
          <c:y val="7.6128809478643686E-2"/>
          <c:w val="0.59803392593563576"/>
          <c:h val="0.81424781367251253"/>
        </c:manualLayout>
      </c:layout>
      <c:scatterChart>
        <c:scatterStyle val="lineMarker"/>
        <c:varyColors val="0"/>
        <c:ser>
          <c:idx val="2"/>
          <c:order val="0"/>
          <c:tx>
            <c:v>Fractionation (±%/amu)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FCDCB327-280D-F34E-B8BA-BA03C18791C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CA14-7D4B-A24E-033F4EE891F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9273139-F021-B74D-9F54-A664AA2652F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CA14-7D4B-A24E-033F4EE891F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97200D0-B0CB-EA44-A8B1-DC50F1A37A1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CA14-7D4B-A24E-033F4EE891F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679C81E-F4AE-2745-86CF-7D83764A451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A14-7D4B-A24E-033F4EE891F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EC2DD6E-FB81-5448-AB50-7BAC1D16CD7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A14-7D4B-A24E-033F4EE891F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195048C-1EA3-D14E-B9FC-CC22FD92800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A14-7D4B-A24E-033F4EE891F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11F4DA8-E5F2-B041-AD4F-194C632D79E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A14-7D4B-A24E-033F4EE891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Models!$G$60:$M$60</c:f>
              <c:numCache>
                <c:formatCode>0.0000000</c:formatCode>
                <c:ptCount val="7"/>
                <c:pt idx="0">
                  <c:v>1.9909653860179</c:v>
                </c:pt>
                <c:pt idx="1">
                  <c:v>1.9915632136785999</c:v>
                </c:pt>
                <c:pt idx="2">
                  <c:v>1.9921610413393001</c:v>
                </c:pt>
                <c:pt idx="3">
                  <c:v>1.992758869</c:v>
                </c:pt>
                <c:pt idx="4">
                  <c:v>1.9933566966606999</c:v>
                </c:pt>
                <c:pt idx="5">
                  <c:v>1.9939545243213999</c:v>
                </c:pt>
                <c:pt idx="6">
                  <c:v>1.9945523519820998</c:v>
                </c:pt>
              </c:numCache>
            </c:numRef>
          </c:xVal>
          <c:yVal>
            <c:numRef>
              <c:f>Models!$G$61:$M$61</c:f>
              <c:numCache>
                <c:formatCode>0.0000000</c:formatCode>
                <c:ptCount val="7"/>
                <c:pt idx="0">
                  <c:v>0.9593793924659999</c:v>
                </c:pt>
                <c:pt idx="1">
                  <c:v>0.95918763164399989</c:v>
                </c:pt>
                <c:pt idx="2">
                  <c:v>0.958995870822</c:v>
                </c:pt>
                <c:pt idx="3">
                  <c:v>0.95880410999999999</c:v>
                </c:pt>
                <c:pt idx="4">
                  <c:v>0.95861234917799998</c:v>
                </c:pt>
                <c:pt idx="5">
                  <c:v>0.95842058835600008</c:v>
                </c:pt>
                <c:pt idx="6">
                  <c:v>0.95822882753399996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Models!$G$59:$N$59</c15:f>
                <c15:dlblRangeCache>
                  <c:ptCount val="8"/>
                  <c:pt idx="0">
                    <c:v>-0.030</c:v>
                  </c:pt>
                  <c:pt idx="1">
                    <c:v>-0.020</c:v>
                  </c:pt>
                  <c:pt idx="2">
                    <c:v>-0.010</c:v>
                  </c:pt>
                  <c:pt idx="3">
                    <c:v>0.000</c:v>
                  </c:pt>
                  <c:pt idx="4">
                    <c:v>0.010</c:v>
                  </c:pt>
                  <c:pt idx="5">
                    <c:v>0.020</c:v>
                  </c:pt>
                  <c:pt idx="6">
                    <c:v>0.030</c:v>
                  </c:pt>
                  <c:pt idx="7">
                    <c:v>+0.0050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CA14-7D4B-A24E-033F4EE891FC}"/>
            </c:ext>
          </c:extLst>
        </c:ser>
        <c:ser>
          <c:idx val="3"/>
          <c:order val="1"/>
          <c:tx>
            <c:v>Oxide correction (18O/16O)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99174E41-01EB-214B-AA7A-15FDA552C14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CA14-7D4B-A24E-033F4EE891F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4ACDC73-7088-9046-9708-9B835E4DFF4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A14-7D4B-A24E-033F4EE891F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15A25CD-7311-1244-B19F-4D4A9710062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CA14-7D4B-A24E-033F4EE891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CH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Models!$G$84:$I$84</c:f>
              <c:numCache>
                <c:formatCode>0.0000000</c:formatCode>
                <c:ptCount val="3"/>
                <c:pt idx="0">
                  <c:v>1.9935791753521959</c:v>
                </c:pt>
                <c:pt idx="1">
                  <c:v>1.9936173921889937</c:v>
                </c:pt>
                <c:pt idx="2">
                  <c:v>1.9936556104910501</c:v>
                </c:pt>
              </c:numCache>
            </c:numRef>
          </c:xVal>
          <c:yVal>
            <c:numRef>
              <c:f>Models!$G$85:$I$85</c:f>
              <c:numCache>
                <c:formatCode>0.0000000</c:formatCode>
                <c:ptCount val="3"/>
                <c:pt idx="0">
                  <c:v>0.95847972002313542</c:v>
                </c:pt>
                <c:pt idx="1">
                  <c:v>0.95849809404283171</c:v>
                </c:pt>
                <c:pt idx="2">
                  <c:v>0.95851646876700003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Models!$G$83:$I$83</c15:f>
                <c15:dlblRangeCache>
                  <c:ptCount val="3"/>
                  <c:pt idx="0">
                    <c:v>0.00204</c:v>
                  </c:pt>
                  <c:pt idx="1">
                    <c:v>0.00205</c:v>
                  </c:pt>
                  <c:pt idx="2">
                    <c:v>0.00206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CA14-7D4B-A24E-033F4EE891FC}"/>
            </c:ext>
          </c:extLst>
        </c:ser>
        <c:ser>
          <c:idx val="7"/>
          <c:order val="2"/>
          <c:tx>
            <c:v>Faraday bias (±ppm) [238]</c:v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FCF9E46E-8256-0840-9A2C-FD5002CA1CC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CA14-7D4B-A24E-033F4EE891F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5075A18-4036-3649-943C-20504DB4EE1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CA14-7D4B-A24E-033F4EE891F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84C91D1-1D54-7A47-AA86-214DF73DF4F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CA14-7D4B-A24E-033F4EE891F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15525DB-36D9-214E-925B-ECB41300CE8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CA14-7D4B-A24E-033F4EE891F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D15DC46-FD73-B544-953D-DD90121FDD7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CA14-7D4B-A24E-033F4EE891F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7579EAC-19D4-7D4B-B9FC-54F2754501A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CA14-7D4B-A24E-033F4EE891F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D99AF85-4CD4-2D46-800E-C79C77FF835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CA14-7D4B-A24E-033F4EE891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Models!$G$89:$M$89</c:f>
              <c:numCache>
                <c:formatCode>0.0000000</c:formatCode>
                <c:ptCount val="7"/>
                <c:pt idx="0">
                  <c:v>1.9913143280596564</c:v>
                </c:pt>
                <c:pt idx="1">
                  <c:v>1.9915134993267156</c:v>
                </c:pt>
                <c:pt idx="2">
                  <c:v>1.9917126705937751</c:v>
                </c:pt>
                <c:pt idx="3">
                  <c:v>1.9917126705937751</c:v>
                </c:pt>
                <c:pt idx="4">
                  <c:v>1.9917126705937751</c:v>
                </c:pt>
                <c:pt idx="5">
                  <c:v>1.9919118418608346</c:v>
                </c:pt>
                <c:pt idx="6">
                  <c:v>1.9921110131278938</c:v>
                </c:pt>
              </c:numCache>
            </c:numRef>
          </c:xVal>
          <c:yVal>
            <c:numRef>
              <c:f>Models!$G$90:$M$90</c:f>
              <c:numCache>
                <c:formatCode>0.0000000</c:formatCode>
                <c:ptCount val="7"/>
                <c:pt idx="0">
                  <c:v>0.95913969143850009</c:v>
                </c:pt>
                <c:pt idx="1">
                  <c:v>0.95913969143850009</c:v>
                </c:pt>
                <c:pt idx="2">
                  <c:v>0.95913969143850009</c:v>
                </c:pt>
                <c:pt idx="3">
                  <c:v>0.95913969143850009</c:v>
                </c:pt>
                <c:pt idx="4">
                  <c:v>0.95913969143850009</c:v>
                </c:pt>
                <c:pt idx="5">
                  <c:v>0.95913969143850009</c:v>
                </c:pt>
                <c:pt idx="6">
                  <c:v>0.95913969143850009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Models!$G$88:$M$88</c15:f>
                <c15:dlblRangeCache>
                  <c:ptCount val="7"/>
                  <c:pt idx="0">
                    <c:v>-200</c:v>
                  </c:pt>
                  <c:pt idx="1">
                    <c:v>-100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100</c:v>
                  </c:pt>
                  <c:pt idx="6">
                    <c:v>200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CA14-7D4B-A24E-033F4EE891FC}"/>
            </c:ext>
          </c:extLst>
        </c:ser>
        <c:ser>
          <c:idx val="8"/>
          <c:order val="3"/>
          <c:tx>
            <c:v>Faraday bias (±ppm) [235]</c:v>
          </c:tx>
          <c:spPr>
            <a:ln w="12700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circle"/>
            <c:size val="3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4738CFD0-6BEF-2249-B321-0AB1FC943A1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CA14-7D4B-A24E-033F4EE891F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1E178D7-0207-B94F-9CB3-5B4F0AD7FC4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CA14-7D4B-A24E-033F4EE891F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77CED91-A37F-E44D-AB65-C1BCAB0696E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CA14-7D4B-A24E-033F4EE891F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1E3A8D2-9749-9348-9877-662954D79CB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CA14-7D4B-A24E-033F4EE891F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D8A8ABC-3E90-8B41-820F-FDF417CD888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CA14-7D4B-A24E-033F4EE891F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DC020B6-63E0-974D-943F-B957F96180B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CA14-7D4B-A24E-033F4EE891F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94DA130-691E-9846-A718-6AB2A885272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CA14-7D4B-A24E-033F4EE891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Models!$G$91:$M$91</c:f>
              <c:numCache>
                <c:formatCode>0.0000000</c:formatCode>
                <c:ptCount val="7"/>
                <c:pt idx="0">
                  <c:v>1.9921110928123376</c:v>
                </c:pt>
                <c:pt idx="1">
                  <c:v>1.9919118617799532</c:v>
                </c:pt>
                <c:pt idx="2">
                  <c:v>1.9917126705937751</c:v>
                </c:pt>
                <c:pt idx="3">
                  <c:v>1.9917126705937751</c:v>
                </c:pt>
                <c:pt idx="4">
                  <c:v>1.9917126705937751</c:v>
                </c:pt>
                <c:pt idx="5">
                  <c:v>1.9915135192418509</c:v>
                </c:pt>
                <c:pt idx="6">
                  <c:v>1.9913144077122327</c:v>
                </c:pt>
              </c:numCache>
            </c:numRef>
          </c:xVal>
          <c:yVal>
            <c:numRef>
              <c:f>Models!$G$92:$M$92</c:f>
              <c:numCache>
                <c:formatCode>0.0000000</c:formatCode>
                <c:ptCount val="7"/>
                <c:pt idx="0">
                  <c:v>0.95933155775005008</c:v>
                </c:pt>
                <c:pt idx="1">
                  <c:v>0.9592356150000001</c:v>
                </c:pt>
                <c:pt idx="2">
                  <c:v>0.95913969143850009</c:v>
                </c:pt>
                <c:pt idx="3">
                  <c:v>0.95913969143850009</c:v>
                </c:pt>
                <c:pt idx="4">
                  <c:v>0.95913969143850009</c:v>
                </c:pt>
                <c:pt idx="5">
                  <c:v>0.9590437870597941</c:v>
                </c:pt>
                <c:pt idx="6">
                  <c:v>0.9589479018581285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Models!$G$88:$M$88</c15:f>
                <c15:dlblRangeCache>
                  <c:ptCount val="7"/>
                  <c:pt idx="0">
                    <c:v>-200</c:v>
                  </c:pt>
                  <c:pt idx="1">
                    <c:v>-100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100</c:v>
                  </c:pt>
                  <c:pt idx="6">
                    <c:v>200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B-CA14-7D4B-A24E-033F4EE891FC}"/>
            </c:ext>
          </c:extLst>
        </c:ser>
        <c:ser>
          <c:idx val="9"/>
          <c:order val="4"/>
          <c:tx>
            <c:v>Faraday bias (±ppm) [233]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B7AFA9C-4877-614B-8A51-8257765463C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CA14-7D4B-A24E-033F4EE891F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80B168-19D7-BE4C-ACEB-ED11C53A02C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CA14-7D4B-A24E-033F4EE891F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6D83035-8AC7-124F-8379-85D4B79001B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CA14-7D4B-A24E-033F4EE891F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CC2F357-F23D-CE47-B2A2-574A4804B4D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CA14-7D4B-A24E-033F4EE891F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F0A0698-4EDC-B54F-802B-7EC6C92C869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CA14-7D4B-A24E-033F4EE891F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86C74B9-9283-774A-8877-D603DE4AE09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CA14-7D4B-A24E-033F4EE891F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3C2DB88-C363-4749-8D86-E8A5E412495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CA14-7D4B-A24E-033F4EE891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Models!$G$93:$M$93</c:f>
              <c:numCache>
                <c:formatCode>0.0000000</c:formatCode>
                <c:ptCount val="7"/>
                <c:pt idx="0">
                  <c:v>1.9917126705937751</c:v>
                </c:pt>
                <c:pt idx="1">
                  <c:v>1.9917126705937751</c:v>
                </c:pt>
                <c:pt idx="2">
                  <c:v>1.9917126705937751</c:v>
                </c:pt>
                <c:pt idx="3">
                  <c:v>1.9917126705937751</c:v>
                </c:pt>
                <c:pt idx="4">
                  <c:v>1.9917126705937751</c:v>
                </c:pt>
                <c:pt idx="5">
                  <c:v>1.9917126705937751</c:v>
                </c:pt>
                <c:pt idx="6">
                  <c:v>1.9917126705937751</c:v>
                </c:pt>
              </c:numCache>
            </c:numRef>
          </c:xVal>
          <c:yVal>
            <c:numRef>
              <c:f>Models!$G$94:$M$94</c:f>
              <c:numCache>
                <c:formatCode>0.0000000</c:formatCode>
                <c:ptCount val="7"/>
                <c:pt idx="0">
                  <c:v>0.95894786350021244</c:v>
                </c:pt>
                <c:pt idx="1">
                  <c:v>0.95904377746935621</c:v>
                </c:pt>
                <c:pt idx="2">
                  <c:v>0.95913969143850009</c:v>
                </c:pt>
                <c:pt idx="3">
                  <c:v>0.95913969143850009</c:v>
                </c:pt>
                <c:pt idx="4">
                  <c:v>0.95913969143850009</c:v>
                </c:pt>
                <c:pt idx="5">
                  <c:v>0.95923560540764397</c:v>
                </c:pt>
                <c:pt idx="6">
                  <c:v>0.95933151937678773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Models!$G$88:$M$88</c15:f>
                <c15:dlblRangeCache>
                  <c:ptCount val="7"/>
                  <c:pt idx="0">
                    <c:v>-200</c:v>
                  </c:pt>
                  <c:pt idx="1">
                    <c:v>-100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100</c:v>
                  </c:pt>
                  <c:pt idx="6">
                    <c:v>200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3-CA14-7D4B-A24E-033F4EE891FC}"/>
            </c:ext>
          </c:extLst>
        </c:ser>
        <c:ser>
          <c:idx val="6"/>
          <c:order val="5"/>
          <c:tx>
            <c:v>Blank correction (± pg) [natural]</c:v>
          </c:tx>
          <c:spPr>
            <a:ln w="12700" cap="rnd">
              <a:solidFill>
                <a:srgbClr val="AA4D8E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rgbClr val="AA4D8E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C10A1E3B-FFC2-DE4A-A6C7-74FBDFD62DF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CA14-7D4B-A24E-033F4EE891F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7EE3108-7623-DA48-BDCF-360C8B6181D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CA14-7D4B-A24E-033F4EE891F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6853D8E-309B-E848-8934-ECF7EBDE5C7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CA14-7D4B-A24E-033F4EE891F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8D1D5D0-4731-3D4B-87E7-B1827A68867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CA14-7D4B-A24E-033F4EE891F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26815AA-78A8-A74B-A564-1CE96E8626B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CA14-7D4B-A24E-033F4EE891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AA4D8E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Models!$G$107:$K$107</c:f>
              <c:numCache>
                <c:formatCode>0.000000</c:formatCode>
                <c:ptCount val="5"/>
                <c:pt idx="0">
                  <c:v>1.9932452501210551</c:v>
                </c:pt>
                <c:pt idx="1">
                  <c:v>1.9929273430546124</c:v>
                </c:pt>
                <c:pt idx="2">
                  <c:v>1.9926094345000001</c:v>
                </c:pt>
                <c:pt idx="3">
                  <c:v>1.9922915244572075</c:v>
                </c:pt>
                <c:pt idx="4">
                  <c:v>1.9919736129262244</c:v>
                </c:pt>
              </c:numCache>
            </c:numRef>
          </c:xVal>
          <c:yVal>
            <c:numRef>
              <c:f>Models!$G$108:$K$108</c:f>
              <c:numCache>
                <c:formatCode>0.000000</c:formatCode>
                <c:ptCount val="5"/>
                <c:pt idx="0">
                  <c:v>0.95884756649374714</c:v>
                </c:pt>
                <c:pt idx="1">
                  <c:v>0.95884981074162068</c:v>
                </c:pt>
                <c:pt idx="2">
                  <c:v>0.95885205499999993</c:v>
                </c:pt>
                <c:pt idx="3">
                  <c:v>0.95885429926888499</c:v>
                </c:pt>
                <c:pt idx="4">
                  <c:v>0.95885654354827565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Models!$G$97:$K$97</c15:f>
                <c15:dlblRangeCache>
                  <c:ptCount val="5"/>
                  <c:pt idx="0">
                    <c:v>-0.50</c:v>
                  </c:pt>
                  <c:pt idx="1">
                    <c:v>-0.25</c:v>
                  </c:pt>
                  <c:pt idx="2">
                    <c:v>0.00</c:v>
                  </c:pt>
                  <c:pt idx="3">
                    <c:v>0.25</c:v>
                  </c:pt>
                  <c:pt idx="4">
                    <c:v>0.50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9-CA14-7D4B-A24E-033F4EE891FC}"/>
            </c:ext>
          </c:extLst>
        </c:ser>
        <c:ser>
          <c:idx val="5"/>
          <c:order val="6"/>
          <c:tx>
            <c:v>Blank correction (± pg) [50:50]</c:v>
          </c:tx>
          <c:spPr>
            <a:ln w="63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dLbls>
            <c:delete val="1"/>
          </c:dLbls>
          <c:xVal>
            <c:numRef>
              <c:f>Models!$O$107:$S$107</c:f>
              <c:numCache>
                <c:formatCode>0.000000</c:formatCode>
                <c:ptCount val="5"/>
                <c:pt idx="0">
                  <c:v>1.9925946867406008</c:v>
                </c:pt>
                <c:pt idx="1">
                  <c:v>1.9926020599946632</c:v>
                </c:pt>
                <c:pt idx="2">
                  <c:v>1.9926094345000001</c:v>
                </c:pt>
                <c:pt idx="3">
                  <c:v>1.9926168102569293</c:v>
                </c:pt>
                <c:pt idx="4">
                  <c:v>1.9926241872657688</c:v>
                </c:pt>
              </c:numCache>
            </c:numRef>
          </c:xVal>
          <c:yVal>
            <c:numRef>
              <c:f>Models!$O$108:$S$108</c:f>
              <c:numCache>
                <c:formatCode>0.0000000</c:formatCode>
                <c:ptCount val="5"/>
                <c:pt idx="0">
                  <c:v>0.95885185949743923</c:v>
                </c:pt>
                <c:pt idx="1">
                  <c:v>0.95885195724042582</c:v>
                </c:pt>
                <c:pt idx="2">
                  <c:v>0.95885205499999993</c:v>
                </c:pt>
                <c:pt idx="3">
                  <c:v>0.95885215277616564</c:v>
                </c:pt>
                <c:pt idx="4">
                  <c:v>0.9588522505689272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6A-B44C-C545-BE78-85E813F635D5}"/>
            </c:ext>
          </c:extLst>
        </c:ser>
        <c:ser>
          <c:idx val="10"/>
          <c:order val="7"/>
          <c:tx>
            <c:v>Blank correction (± pg) [spike]</c:v>
          </c:tx>
          <c:spPr>
            <a:ln w="63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1595F55-DDA5-5B4B-96F1-3BEB153F15C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6C-B44C-C545-BE78-85E813F635D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2713C15-44A2-F440-A52E-059597BD8D3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D-B44C-C545-BE78-85E813F635D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37AE233-573E-8D41-8A39-CE5FAF00BDF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E-B44C-C545-BE78-85E813F635D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67709EB-4118-ED4D-AECF-4C0B12C2542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F-B44C-C545-BE78-85E813F635D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50FB650-3836-444A-8678-77D1CE51D0F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0-B44C-C545-BE78-85E813F635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C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CH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Models!$W$107:$AA$107</c:f>
              <c:numCache>
                <c:formatCode>0.000000</c:formatCode>
                <c:ptCount val="5"/>
                <c:pt idx="0">
                  <c:v>1.9919438760943871</c:v>
                </c:pt>
                <c:pt idx="1">
                  <c:v>1.9922765996173237</c:v>
                </c:pt>
                <c:pt idx="2">
                  <c:v>1.9926094345000001</c:v>
                </c:pt>
                <c:pt idx="3">
                  <c:v>1.992942380798332</c:v>
                </c:pt>
                <c:pt idx="4">
                  <c:v>1.9932754385682727</c:v>
                </c:pt>
              </c:numCache>
            </c:numRef>
          </c:xVal>
          <c:yVal>
            <c:numRef>
              <c:f>Models!$W$108:$AA$108</c:f>
              <c:numCache>
                <c:formatCode>0.0000000</c:formatCode>
                <c:ptCount val="5"/>
                <c:pt idx="0">
                  <c:v>0.95885618577243859</c:v>
                </c:pt>
                <c:pt idx="1">
                  <c:v>0.9588541207317951</c:v>
                </c:pt>
                <c:pt idx="2">
                  <c:v>0.95885205499999993</c:v>
                </c:pt>
                <c:pt idx="3">
                  <c:v>0.95884998857670611</c:v>
                </c:pt>
                <c:pt idx="4">
                  <c:v>0.95884792146156661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Models!$W$97:$AA$97</c15:f>
                <c15:dlblRangeCache>
                  <c:ptCount val="5"/>
                  <c:pt idx="0">
                    <c:v>-0.50</c:v>
                  </c:pt>
                  <c:pt idx="1">
                    <c:v>-0.25</c:v>
                  </c:pt>
                  <c:pt idx="2">
                    <c:v>0.00</c:v>
                  </c:pt>
                  <c:pt idx="3">
                    <c:v>0.25</c:v>
                  </c:pt>
                  <c:pt idx="4">
                    <c:v>0.50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6B-B44C-C545-BE78-85E813F635D5}"/>
            </c:ext>
          </c:extLst>
        </c:ser>
        <c:ser>
          <c:idx val="11"/>
          <c:order val="8"/>
          <c:tx>
            <c:v>Lab 4 error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Models!$D$321:$D$351</c:f>
              <c:numCache>
                <c:formatCode>General</c:formatCode>
                <c:ptCount val="31"/>
                <c:pt idx="0">
                  <c:v>1.9931206599036413</c:v>
                </c:pt>
                <c:pt idx="1">
                  <c:v>1.9931190158247178</c:v>
                </c:pt>
                <c:pt idx="2">
                  <c:v>1.9931116020207722</c:v>
                </c:pt>
                <c:pt idx="3">
                  <c:v>1.9930987425106117</c:v>
                </c:pt>
                <c:pt idx="4">
                  <c:v>1.9930809993165377</c:v>
                </c:pt>
                <c:pt idx="5">
                  <c:v>1.993059147901272</c:v>
                </c:pt>
                <c:pt idx="6">
                  <c:v>1.9930341432765168</c:v>
                </c:pt>
                <c:pt idx="7">
                  <c:v>1.9930070782643594</c:v>
                </c:pt>
                <c:pt idx="8">
                  <c:v>1.9929791357357032</c:v>
                </c:pt>
                <c:pt idx="9">
                  <c:v>1.9929515369131336</c:v>
                </c:pt>
                <c:pt idx="10">
                  <c:v>1.992925487997631</c:v>
                </c:pt>
                <c:pt idx="11">
                  <c:v>1.9929021274517991</c:v>
                </c:pt>
                <c:pt idx="12">
                  <c:v>1.9928824762435873</c:v>
                </c:pt>
                <c:pt idx="13">
                  <c:v>1.9928673932250913</c:v>
                </c:pt>
                <c:pt idx="14">
                  <c:v>1.992857537596596</c:v>
                </c:pt>
                <c:pt idx="15">
                  <c:v>1.9928533400963588</c:v>
                </c:pt>
                <c:pt idx="16">
                  <c:v>1.9928549841752823</c:v>
                </c:pt>
                <c:pt idx="17">
                  <c:v>1.9928623979792279</c:v>
                </c:pt>
                <c:pt idx="18">
                  <c:v>1.9928752574893884</c:v>
                </c:pt>
                <c:pt idx="19">
                  <c:v>1.9928930006834624</c:v>
                </c:pt>
                <c:pt idx="20">
                  <c:v>1.9929148520987281</c:v>
                </c:pt>
                <c:pt idx="21">
                  <c:v>1.9929398567234833</c:v>
                </c:pt>
                <c:pt idx="22">
                  <c:v>1.9929669217356407</c:v>
                </c:pt>
                <c:pt idx="23">
                  <c:v>1.992994864264297</c:v>
                </c:pt>
                <c:pt idx="24">
                  <c:v>1.9930224630868665</c:v>
                </c:pt>
                <c:pt idx="25">
                  <c:v>1.9930485120023691</c:v>
                </c:pt>
                <c:pt idx="26">
                  <c:v>1.9930718725482011</c:v>
                </c:pt>
                <c:pt idx="27">
                  <c:v>1.9930915237564129</c:v>
                </c:pt>
                <c:pt idx="28">
                  <c:v>1.9931066067749088</c:v>
                </c:pt>
                <c:pt idx="29">
                  <c:v>1.9931164624034041</c:v>
                </c:pt>
                <c:pt idx="30">
                  <c:v>1.9931206599036413</c:v>
                </c:pt>
              </c:numCache>
            </c:numRef>
          </c:xVal>
          <c:yVal>
            <c:numRef>
              <c:f>Models!$D$290:$D$320</c:f>
              <c:numCache>
                <c:formatCode>General</c:formatCode>
                <c:ptCount val="31"/>
                <c:pt idx="0">
                  <c:v>0.95872138409508889</c:v>
                </c:pt>
                <c:pt idx="1">
                  <c:v>0.95870372922567326</c:v>
                </c:pt>
                <c:pt idx="2">
                  <c:v>0.95868641834686386</c:v>
                </c:pt>
                <c:pt idx="3">
                  <c:v>0.95867020802713154</c:v>
                </c:pt>
                <c:pt idx="4">
                  <c:v>0.95865580673523432</c:v>
                </c:pt>
                <c:pt idx="5">
                  <c:v>0.95864384387673307</c:v>
                </c:pt>
                <c:pt idx="6">
                  <c:v>0.95863484228594864</c:v>
                </c:pt>
                <c:pt idx="7">
                  <c:v>0.95862919537559255</c:v>
                </c:pt>
                <c:pt idx="8">
                  <c:v>0.95862714994274434</c:v>
                </c:pt>
                <c:pt idx="9">
                  <c:v>0.95862879538263457</c:v>
                </c:pt>
                <c:pt idx="10">
                  <c:v>0.95863405978164429</c:v>
                </c:pt>
                <c:pt idx="11">
                  <c:v>0.95864271306027538</c:v>
                </c:pt>
                <c:pt idx="12">
                  <c:v>0.95865437702872869</c:v>
                </c:pt>
                <c:pt idx="13">
                  <c:v>0.95866854191561279</c:v>
                </c:pt>
                <c:pt idx="14">
                  <c:v>0.95868458864740025</c:v>
                </c:pt>
                <c:pt idx="15">
                  <c:v>0.9587018159049111</c:v>
                </c:pt>
                <c:pt idx="16">
                  <c:v>0.95871947077432673</c:v>
                </c:pt>
                <c:pt idx="17">
                  <c:v>0.95873678165313614</c:v>
                </c:pt>
                <c:pt idx="18">
                  <c:v>0.95875299197286845</c:v>
                </c:pt>
                <c:pt idx="19">
                  <c:v>0.95876739326476568</c:v>
                </c:pt>
                <c:pt idx="20">
                  <c:v>0.95877935612326692</c:v>
                </c:pt>
                <c:pt idx="21">
                  <c:v>0.95878835771405135</c:v>
                </c:pt>
                <c:pt idx="22">
                  <c:v>0.95879400462440745</c:v>
                </c:pt>
                <c:pt idx="23">
                  <c:v>0.95879605005725566</c:v>
                </c:pt>
                <c:pt idx="24">
                  <c:v>0.95879440461736543</c:v>
                </c:pt>
                <c:pt idx="25">
                  <c:v>0.95878914021835571</c:v>
                </c:pt>
                <c:pt idx="26">
                  <c:v>0.95878048693972462</c:v>
                </c:pt>
                <c:pt idx="27">
                  <c:v>0.95876882297127131</c:v>
                </c:pt>
                <c:pt idx="28">
                  <c:v>0.9587546580843872</c:v>
                </c:pt>
                <c:pt idx="29">
                  <c:v>0.95873861135259975</c:v>
                </c:pt>
                <c:pt idx="30">
                  <c:v>0.95872138409508889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CA14-7D4B-A24E-033F4EE891FC}"/>
            </c:ext>
          </c:extLst>
        </c:ser>
        <c:ser>
          <c:idx val="12"/>
          <c:order val="9"/>
          <c:tx>
            <c:v>Lab 0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Models!$BF$7:$BF$16</c:f>
              <c:numCache>
                <c:formatCode>0.000000</c:formatCode>
                <c:ptCount val="10"/>
                <c:pt idx="0">
                  <c:v>1.9935046391017199</c:v>
                </c:pt>
                <c:pt idx="1">
                  <c:v>1.99377394757482</c:v>
                </c:pt>
                <c:pt idx="2">
                  <c:v>1.99341039569358</c:v>
                </c:pt>
                <c:pt idx="3">
                  <c:v>1.9926609599562399</c:v>
                </c:pt>
                <c:pt idx="4">
                  <c:v>1.99328913384756</c:v>
                </c:pt>
                <c:pt idx="5">
                  <c:v>1.99388395743308</c:v>
                </c:pt>
                <c:pt idx="6">
                  <c:v>1.9929694877917701</c:v>
                </c:pt>
                <c:pt idx="7">
                  <c:v>1.9925565668834899</c:v>
                </c:pt>
                <c:pt idx="8">
                  <c:v>1.99270274851359</c:v>
                </c:pt>
                <c:pt idx="9">
                  <c:v>1.9932128753293401</c:v>
                </c:pt>
              </c:numCache>
            </c:numRef>
          </c:xVal>
          <c:yVal>
            <c:numRef>
              <c:f>Models!$BD$7:$BD$16</c:f>
              <c:numCache>
                <c:formatCode>0.000000</c:formatCode>
                <c:ptCount val="10"/>
                <c:pt idx="0">
                  <c:v>0.95856818789542897</c:v>
                </c:pt>
                <c:pt idx="1">
                  <c:v>0.95854495702255504</c:v>
                </c:pt>
                <c:pt idx="2">
                  <c:v>0.95854189535082801</c:v>
                </c:pt>
                <c:pt idx="3">
                  <c:v>0.95883651844235696</c:v>
                </c:pt>
                <c:pt idx="4">
                  <c:v>0.95868932173333499</c:v>
                </c:pt>
                <c:pt idx="5">
                  <c:v>0.95854936722418305</c:v>
                </c:pt>
                <c:pt idx="6">
                  <c:v>0.95877785449183295</c:v>
                </c:pt>
                <c:pt idx="7">
                  <c:v>0.95880717308798002</c:v>
                </c:pt>
                <c:pt idx="8">
                  <c:v>0.95872978378233098</c:v>
                </c:pt>
                <c:pt idx="9">
                  <c:v>0.95872155483602395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CA14-7D4B-A24E-033F4EE891FC}"/>
            </c:ext>
          </c:extLst>
        </c:ser>
        <c:ser>
          <c:idx val="13"/>
          <c:order val="10"/>
          <c:tx>
            <c:v>Lab 1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Models!$BF$18:$BF$26</c:f>
              <c:numCache>
                <c:formatCode>0.000000</c:formatCode>
                <c:ptCount val="9"/>
                <c:pt idx="0">
                  <c:v>1.9940251769494699</c:v>
                </c:pt>
                <c:pt idx="1">
                  <c:v>1.99217488728091</c:v>
                </c:pt>
                <c:pt idx="2">
                  <c:v>1.99298980868353</c:v>
                </c:pt>
                <c:pt idx="3">
                  <c:v>1.99276572751239</c:v>
                </c:pt>
                <c:pt idx="4">
                  <c:v>1.9928627910738901</c:v>
                </c:pt>
                <c:pt idx="5">
                  <c:v>1.9967840760947999</c:v>
                </c:pt>
                <c:pt idx="6">
                  <c:v>1.99178162536755</c:v>
                </c:pt>
                <c:pt idx="7">
                  <c:v>1.9923558049195</c:v>
                </c:pt>
                <c:pt idx="8">
                  <c:v>1.9919827747660399</c:v>
                </c:pt>
              </c:numCache>
            </c:numRef>
          </c:xVal>
          <c:yVal>
            <c:numRef>
              <c:f>Models!$BD$18:$BD$26</c:f>
              <c:numCache>
                <c:formatCode>0.000000</c:formatCode>
                <c:ptCount val="9"/>
                <c:pt idx="0">
                  <c:v>0.95802072219974599</c:v>
                </c:pt>
                <c:pt idx="1">
                  <c:v>0.95843702456664104</c:v>
                </c:pt>
                <c:pt idx="2">
                  <c:v>0.95837985372666501</c:v>
                </c:pt>
                <c:pt idx="3">
                  <c:v>0.958432967218799</c:v>
                </c:pt>
                <c:pt idx="4">
                  <c:v>0.958460338537934</c:v>
                </c:pt>
                <c:pt idx="5">
                  <c:v>0.95776634803866401</c:v>
                </c:pt>
                <c:pt idx="6">
                  <c:v>0.95878481997841203</c:v>
                </c:pt>
                <c:pt idx="7">
                  <c:v>0.95862898337288904</c:v>
                </c:pt>
                <c:pt idx="8">
                  <c:v>0.95874122017290997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CA14-7D4B-A24E-033F4EE891FC}"/>
            </c:ext>
          </c:extLst>
        </c:ser>
        <c:ser>
          <c:idx val="14"/>
          <c:order val="11"/>
          <c:tx>
            <c:v>Lab 2A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Models!$BF$28:$BF$33</c:f>
              <c:numCache>
                <c:formatCode>0.000000</c:formatCode>
                <c:ptCount val="6"/>
                <c:pt idx="0">
                  <c:v>1.9926961553604501</c:v>
                </c:pt>
                <c:pt idx="1">
                  <c:v>1.99320769694348</c:v>
                </c:pt>
                <c:pt idx="2">
                  <c:v>1.9946077595706799</c:v>
                </c:pt>
                <c:pt idx="3">
                  <c:v>1.9924019063507099</c:v>
                </c:pt>
                <c:pt idx="4">
                  <c:v>1.9924871261153201</c:v>
                </c:pt>
                <c:pt idx="5">
                  <c:v>1.9931427626467999</c:v>
                </c:pt>
              </c:numCache>
            </c:numRef>
          </c:xVal>
          <c:yVal>
            <c:numRef>
              <c:f>Models!$BD$28:$BD$33</c:f>
              <c:numCache>
                <c:formatCode>0.000000</c:formatCode>
                <c:ptCount val="6"/>
                <c:pt idx="0">
                  <c:v>0.95864777044892602</c:v>
                </c:pt>
                <c:pt idx="1">
                  <c:v>0.95863669726437795</c:v>
                </c:pt>
                <c:pt idx="2">
                  <c:v>0.95818907146445498</c:v>
                </c:pt>
                <c:pt idx="3">
                  <c:v>0.95888877427749597</c:v>
                </c:pt>
                <c:pt idx="4">
                  <c:v>0.95884859832803604</c:v>
                </c:pt>
                <c:pt idx="5">
                  <c:v>0.95861301662702902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CA14-7D4B-A24E-033F4EE891FC}"/>
            </c:ext>
          </c:extLst>
        </c:ser>
        <c:ser>
          <c:idx val="15"/>
          <c:order val="12"/>
          <c:tx>
            <c:v>Lab 2B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Models!$BF$35:$BF$39</c:f>
              <c:numCache>
                <c:formatCode>0.000000</c:formatCode>
                <c:ptCount val="5"/>
                <c:pt idx="0">
                  <c:v>1.9926037766712399</c:v>
                </c:pt>
                <c:pt idx="1">
                  <c:v>1.99103633394038</c:v>
                </c:pt>
                <c:pt idx="2">
                  <c:v>1.99396862286909</c:v>
                </c:pt>
                <c:pt idx="3">
                  <c:v>1.99068936737184</c:v>
                </c:pt>
                <c:pt idx="4">
                  <c:v>1.99359085696538</c:v>
                </c:pt>
              </c:numCache>
            </c:numRef>
          </c:xVal>
          <c:yVal>
            <c:numRef>
              <c:f>Models!$BD$35:$BD$39</c:f>
              <c:numCache>
                <c:formatCode>0.000000</c:formatCode>
                <c:ptCount val="5"/>
                <c:pt idx="0">
                  <c:v>0.95866302982095397</c:v>
                </c:pt>
                <c:pt idx="1">
                  <c:v>0.95922607150441797</c:v>
                </c:pt>
                <c:pt idx="2">
                  <c:v>0.95833106336367202</c:v>
                </c:pt>
                <c:pt idx="3">
                  <c:v>0.95963328281273397</c:v>
                </c:pt>
                <c:pt idx="4">
                  <c:v>0.95898030929743605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E-CA14-7D4B-A24E-033F4EE891FC}"/>
            </c:ext>
          </c:extLst>
        </c:ser>
        <c:ser>
          <c:idx val="0"/>
          <c:order val="13"/>
          <c:tx>
            <c:v>Lab 4A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bg1">
                  <a:lumMod val="75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Models!$BF$41:$BF$49</c:f>
              <c:numCache>
                <c:formatCode>0.000000</c:formatCode>
                <c:ptCount val="9"/>
                <c:pt idx="0">
                  <c:v>1.9922549000000001</c:v>
                </c:pt>
                <c:pt idx="1">
                  <c:v>1.9924154000000001</c:v>
                </c:pt>
                <c:pt idx="2">
                  <c:v>1.9929870000000001</c:v>
                </c:pt>
                <c:pt idx="3">
                  <c:v>1.9924622000000001</c:v>
                </c:pt>
                <c:pt idx="4">
                  <c:v>1.9923766000000001</c:v>
                </c:pt>
                <c:pt idx="5">
                  <c:v>1.9926819</c:v>
                </c:pt>
                <c:pt idx="6">
                  <c:v>1.9923614999999999</c:v>
                </c:pt>
                <c:pt idx="7">
                  <c:v>1.9926269999999999</c:v>
                </c:pt>
                <c:pt idx="8">
                  <c:v>1.9925653999999999</c:v>
                </c:pt>
              </c:numCache>
            </c:numRef>
          </c:xVal>
          <c:yVal>
            <c:numRef>
              <c:f>Models!$BD$41:$BD$49</c:f>
              <c:numCache>
                <c:formatCode>0.000000</c:formatCode>
                <c:ptCount val="9"/>
                <c:pt idx="0">
                  <c:v>0.95875533999999996</c:v>
                </c:pt>
                <c:pt idx="1">
                  <c:v>0.95894478000000005</c:v>
                </c:pt>
                <c:pt idx="2">
                  <c:v>0.9587116</c:v>
                </c:pt>
                <c:pt idx="3">
                  <c:v>0.95886148000000004</c:v>
                </c:pt>
                <c:pt idx="4">
                  <c:v>0.95880980999999998</c:v>
                </c:pt>
                <c:pt idx="5">
                  <c:v>0.95880153000000001</c:v>
                </c:pt>
                <c:pt idx="6">
                  <c:v>0.95878865999999996</c:v>
                </c:pt>
                <c:pt idx="7">
                  <c:v>0.95882999999999996</c:v>
                </c:pt>
                <c:pt idx="8">
                  <c:v>0.95885253000000004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F-CA14-7D4B-A24E-033F4EE891FC}"/>
            </c:ext>
          </c:extLst>
        </c:ser>
        <c:ser>
          <c:idx val="1"/>
          <c:order val="14"/>
          <c:tx>
            <c:v>Lab 4B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bg1">
                  <a:lumMod val="75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Models!$BF$51:$BF$58</c:f>
              <c:numCache>
                <c:formatCode>0.000000</c:formatCode>
                <c:ptCount val="8"/>
                <c:pt idx="0">
                  <c:v>1.9926462</c:v>
                </c:pt>
                <c:pt idx="1">
                  <c:v>1.9927794999999999</c:v>
                </c:pt>
                <c:pt idx="2">
                  <c:v>1.9925060999999999</c:v>
                </c:pt>
                <c:pt idx="3">
                  <c:v>1.9925143999999999</c:v>
                </c:pt>
                <c:pt idx="4">
                  <c:v>1.9923413999999999</c:v>
                </c:pt>
                <c:pt idx="5">
                  <c:v>1.9922057</c:v>
                </c:pt>
                <c:pt idx="6">
                  <c:v>1.9922884999999999</c:v>
                </c:pt>
                <c:pt idx="7">
                  <c:v>1.9918062000000001</c:v>
                </c:pt>
              </c:numCache>
            </c:numRef>
          </c:xVal>
          <c:yVal>
            <c:numRef>
              <c:f>Models!$BD$51:$BD$58</c:f>
              <c:numCache>
                <c:formatCode>0.000000</c:formatCode>
                <c:ptCount val="8"/>
                <c:pt idx="0">
                  <c:v>0.95884504999999998</c:v>
                </c:pt>
                <c:pt idx="1">
                  <c:v>0.95884035999999995</c:v>
                </c:pt>
                <c:pt idx="2">
                  <c:v>0.95891521000000002</c:v>
                </c:pt>
                <c:pt idx="3">
                  <c:v>0.95880562999999996</c:v>
                </c:pt>
                <c:pt idx="4">
                  <c:v>0.95893269999999997</c:v>
                </c:pt>
                <c:pt idx="5">
                  <c:v>0.95910854999999995</c:v>
                </c:pt>
                <c:pt idx="6">
                  <c:v>0.95898693000000002</c:v>
                </c:pt>
                <c:pt idx="7">
                  <c:v>0.95902995000000002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0-CA14-7D4B-A24E-033F4EE891FC}"/>
            </c:ext>
          </c:extLst>
        </c:ser>
        <c:ser>
          <c:idx val="16"/>
          <c:order val="15"/>
          <c:tx>
            <c:v>Lab 5A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bg2">
                  <a:lumMod val="90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Models!$BF$60:$BF$69</c:f>
              <c:numCache>
                <c:formatCode>0.000000</c:formatCode>
                <c:ptCount val="10"/>
                <c:pt idx="0">
                  <c:v>1.9930943411664099</c:v>
                </c:pt>
                <c:pt idx="1">
                  <c:v>1.99274247293622</c:v>
                </c:pt>
                <c:pt idx="2">
                  <c:v>1.9925344618970899</c:v>
                </c:pt>
                <c:pt idx="3">
                  <c:v>1.99270087833522</c:v>
                </c:pt>
                <c:pt idx="4">
                  <c:v>1.99291408922206</c:v>
                </c:pt>
                <c:pt idx="5">
                  <c:v>1.99276889156768</c:v>
                </c:pt>
                <c:pt idx="6">
                  <c:v>1.9925043235926301</c:v>
                </c:pt>
                <c:pt idx="7">
                  <c:v>1.9926585440629301</c:v>
                </c:pt>
                <c:pt idx="8">
                  <c:v>1.9929954032435999</c:v>
                </c:pt>
                <c:pt idx="9">
                  <c:v>1.99213503757188</c:v>
                </c:pt>
              </c:numCache>
            </c:numRef>
          </c:xVal>
          <c:yVal>
            <c:numRef>
              <c:f>Models!$BD$60:$BD$69</c:f>
              <c:numCache>
                <c:formatCode>0.000000</c:formatCode>
                <c:ptCount val="10"/>
                <c:pt idx="0">
                  <c:v>0.95859357930125799</c:v>
                </c:pt>
                <c:pt idx="1">
                  <c:v>0.95870097091051598</c:v>
                </c:pt>
                <c:pt idx="2">
                  <c:v>0.95872021017877196</c:v>
                </c:pt>
                <c:pt idx="3">
                  <c:v>0.95871775719030605</c:v>
                </c:pt>
                <c:pt idx="4">
                  <c:v>0.958629991732588</c:v>
                </c:pt>
                <c:pt idx="5">
                  <c:v>0.95839357331056396</c:v>
                </c:pt>
                <c:pt idx="6">
                  <c:v>0.95864858650023099</c:v>
                </c:pt>
                <c:pt idx="7">
                  <c:v>0.95858522947820901</c:v>
                </c:pt>
                <c:pt idx="8">
                  <c:v>0.95843736087405396</c:v>
                </c:pt>
                <c:pt idx="9">
                  <c:v>0.95904195162722505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1-CA14-7D4B-A24E-033F4EE891FC}"/>
            </c:ext>
          </c:extLst>
        </c:ser>
        <c:ser>
          <c:idx val="17"/>
          <c:order val="16"/>
          <c:tx>
            <c:v>Lab 5B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Models!$BF$71:$BF$80</c:f>
              <c:numCache>
                <c:formatCode>0.000000</c:formatCode>
                <c:ptCount val="10"/>
                <c:pt idx="0">
                  <c:v>1.9929408071967201</c:v>
                </c:pt>
                <c:pt idx="1">
                  <c:v>1.99331916655733</c:v>
                </c:pt>
                <c:pt idx="2">
                  <c:v>1.9926984558184599</c:v>
                </c:pt>
                <c:pt idx="3">
                  <c:v>1.9920252106157501</c:v>
                </c:pt>
                <c:pt idx="4">
                  <c:v>1.9927824211602601</c:v>
                </c:pt>
                <c:pt idx="5">
                  <c:v>1.9927691006808901</c:v>
                </c:pt>
                <c:pt idx="6">
                  <c:v>1.9929621896993801</c:v>
                </c:pt>
                <c:pt idx="7">
                  <c:v>1.99291007612643</c:v>
                </c:pt>
                <c:pt idx="8">
                  <c:v>1.99294222365764</c:v>
                </c:pt>
                <c:pt idx="9">
                  <c:v>1.9930300746598499</c:v>
                </c:pt>
              </c:numCache>
            </c:numRef>
          </c:xVal>
          <c:yVal>
            <c:numRef>
              <c:f>Models!$BD$71:$BD$80</c:f>
              <c:numCache>
                <c:formatCode>0.000000</c:formatCode>
                <c:ptCount val="10"/>
                <c:pt idx="0">
                  <c:v>0.95863060972380398</c:v>
                </c:pt>
                <c:pt idx="1">
                  <c:v>0.95841019801397598</c:v>
                </c:pt>
                <c:pt idx="2">
                  <c:v>0.95864279644189399</c:v>
                </c:pt>
                <c:pt idx="3">
                  <c:v>0.95863837756553105</c:v>
                </c:pt>
                <c:pt idx="4">
                  <c:v>0.95856481328444598</c:v>
                </c:pt>
                <c:pt idx="5">
                  <c:v>0.95852181496185396</c:v>
                </c:pt>
                <c:pt idx="6">
                  <c:v>0.95843981661259403</c:v>
                </c:pt>
                <c:pt idx="7">
                  <c:v>0.95862236145365798</c:v>
                </c:pt>
                <c:pt idx="8">
                  <c:v>0.95863626318233996</c:v>
                </c:pt>
                <c:pt idx="9">
                  <c:v>0.95857392260072605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2-CA14-7D4B-A24E-033F4EE891FC}"/>
            </c:ext>
          </c:extLst>
        </c:ser>
        <c:ser>
          <c:idx val="22"/>
          <c:order val="17"/>
          <c:tx>
            <c:v>Lab 15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Models!$BF$108:$BF$116</c:f>
              <c:numCache>
                <c:formatCode>0.000000</c:formatCode>
                <c:ptCount val="9"/>
                <c:pt idx="0">
                  <c:v>1.9927650809797399</c:v>
                </c:pt>
                <c:pt idx="1">
                  <c:v>1.9931140709358901</c:v>
                </c:pt>
                <c:pt idx="2">
                  <c:v>1.99315911169722</c:v>
                </c:pt>
                <c:pt idx="3">
                  <c:v>1.9929994328867899</c:v>
                </c:pt>
                <c:pt idx="4">
                  <c:v>1.9926197173645901</c:v>
                </c:pt>
                <c:pt idx="5">
                  <c:v>1.99273918255648</c:v>
                </c:pt>
                <c:pt idx="6">
                  <c:v>1.99239766001389</c:v>
                </c:pt>
                <c:pt idx="7">
                  <c:v>1.9929153672567801</c:v>
                </c:pt>
                <c:pt idx="8">
                  <c:v>1.9925170100909999</c:v>
                </c:pt>
              </c:numCache>
            </c:numRef>
          </c:xVal>
          <c:yVal>
            <c:numRef>
              <c:f>Models!$BD$108:$BD$116</c:f>
              <c:numCache>
                <c:formatCode>0.000000</c:formatCode>
                <c:ptCount val="9"/>
                <c:pt idx="0">
                  <c:v>0.95855064628078801</c:v>
                </c:pt>
                <c:pt idx="1">
                  <c:v>0.958531602019002</c:v>
                </c:pt>
                <c:pt idx="2">
                  <c:v>0.95864382431611805</c:v>
                </c:pt>
                <c:pt idx="3">
                  <c:v>0.95847742003395897</c:v>
                </c:pt>
                <c:pt idx="4">
                  <c:v>0.95874897870472797</c:v>
                </c:pt>
                <c:pt idx="5">
                  <c:v>0.95841392339948195</c:v>
                </c:pt>
                <c:pt idx="6">
                  <c:v>0.95881553082566395</c:v>
                </c:pt>
                <c:pt idx="7">
                  <c:v>0.95864996217604304</c:v>
                </c:pt>
                <c:pt idx="8">
                  <c:v>0.95856728906349598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3-CA14-7D4B-A24E-033F4EE891FC}"/>
            </c:ext>
          </c:extLst>
        </c:ser>
        <c:ser>
          <c:idx val="23"/>
          <c:order val="18"/>
          <c:tx>
            <c:v>Lab 16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Models!$BF$118:$BF$130</c:f>
              <c:numCache>
                <c:formatCode>0.000000</c:formatCode>
                <c:ptCount val="13"/>
                <c:pt idx="0">
                  <c:v>1.9921660632762901</c:v>
                </c:pt>
                <c:pt idx="1">
                  <c:v>1.9922351370781399</c:v>
                </c:pt>
                <c:pt idx="2">
                  <c:v>1.99280560679159</c:v>
                </c:pt>
                <c:pt idx="3">
                  <c:v>1.99244272408368</c:v>
                </c:pt>
                <c:pt idx="4">
                  <c:v>1.99227420349734</c:v>
                </c:pt>
                <c:pt idx="5">
                  <c:v>1.99250161025887</c:v>
                </c:pt>
                <c:pt idx="6">
                  <c:v>1.99163251352124</c:v>
                </c:pt>
                <c:pt idx="7">
                  <c:v>1.99232782953695</c:v>
                </c:pt>
                <c:pt idx="8">
                  <c:v>1.9922159067352201</c:v>
                </c:pt>
                <c:pt idx="9">
                  <c:v>1.9925174738058899</c:v>
                </c:pt>
                <c:pt idx="10">
                  <c:v>1.9926557707268</c:v>
                </c:pt>
                <c:pt idx="11">
                  <c:v>1.9921773281325099</c:v>
                </c:pt>
                <c:pt idx="12">
                  <c:v>1.9917579694049199</c:v>
                </c:pt>
              </c:numCache>
            </c:numRef>
          </c:xVal>
          <c:yVal>
            <c:numRef>
              <c:f>Models!$BD$118:$BD$130</c:f>
              <c:numCache>
                <c:formatCode>0.000000</c:formatCode>
                <c:ptCount val="13"/>
                <c:pt idx="0">
                  <c:v>0.95866908780834104</c:v>
                </c:pt>
                <c:pt idx="1">
                  <c:v>0.958484311266244</c:v>
                </c:pt>
                <c:pt idx="2">
                  <c:v>0.95855965257717002</c:v>
                </c:pt>
                <c:pt idx="3">
                  <c:v>0.95854287981298403</c:v>
                </c:pt>
                <c:pt idx="4">
                  <c:v>0.95856803003068602</c:v>
                </c:pt>
                <c:pt idx="5">
                  <c:v>0.958861375853029</c:v>
                </c:pt>
                <c:pt idx="6">
                  <c:v>0.95868563861235601</c:v>
                </c:pt>
                <c:pt idx="7">
                  <c:v>0.95860364631587103</c:v>
                </c:pt>
                <c:pt idx="8">
                  <c:v>0.95842718628239898</c:v>
                </c:pt>
                <c:pt idx="9">
                  <c:v>0.95857545121358601</c:v>
                </c:pt>
                <c:pt idx="10">
                  <c:v>0.95837491823090204</c:v>
                </c:pt>
                <c:pt idx="11">
                  <c:v>0.95880892337349599</c:v>
                </c:pt>
                <c:pt idx="12">
                  <c:v>0.95866963235281499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4-CA14-7D4B-A24E-033F4EE891FC}"/>
            </c:ext>
          </c:extLst>
        </c:ser>
        <c:ser>
          <c:idx val="4"/>
          <c:order val="19"/>
          <c:tx>
            <c:v>age scale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9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4DE573B7-C290-7348-ADBF-D487F3F0F5D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CA14-7D4B-A24E-033F4EE891F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9EA423B-B0BD-3A46-B37C-D6016E405AE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CA14-7D4B-A24E-033F4EE891F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2299C53-EFAD-4941-8697-7827DB03FD9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CA14-7D4B-A24E-033F4EE891F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E654BC6-02A9-D044-AADE-2E86F93D698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CA14-7D4B-A24E-033F4EE891F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DC4604C-CF83-4041-84E3-AF7ED0EDA63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CA14-7D4B-A24E-033F4EE891F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3008FDD-EA18-914F-AEDC-69671F82D43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CA14-7D4B-A24E-033F4EE891F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BA79FDA-3863-A148-8CEF-4D23FFA34C9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CA14-7D4B-A24E-033F4EE891F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5B1B45B-A12A-5F42-9D60-2138C300E6C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CA14-7D4B-A24E-033F4EE891F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58A8B87-3546-8443-B765-C0925943E43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CA14-7D4B-A24E-033F4EE891F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8A0B571E-F129-0249-A531-A55FADE4D6E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CA14-7D4B-A24E-033F4EE891F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09DBAC7C-51A8-6644-9994-2783543B592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CA14-7D4B-A24E-033F4EE891FC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0B987247-1821-C040-8A74-8610E7E11B3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CA14-7D4B-A24E-033F4EE891F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D07533AE-827A-894F-8612-08D2FF0CCDD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CA14-7D4B-A24E-033F4EE891FC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6DDF10E0-6D50-3940-B52C-1BC2688036F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CA14-7D4B-A24E-033F4EE891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Models!$AJ$24:$AW$24</c:f>
              <c:numCache>
                <c:formatCode>0.000000</c:formatCode>
                <c:ptCount val="14"/>
                <c:pt idx="0">
                  <c:v>1.9890541329299758</c:v>
                </c:pt>
                <c:pt idx="1">
                  <c:v>1.98964511077498</c:v>
                </c:pt>
                <c:pt idx="2">
                  <c:v>1.9902360886199839</c:v>
                </c:pt>
                <c:pt idx="3">
                  <c:v>1.9908270664649879</c:v>
                </c:pt>
                <c:pt idx="4">
                  <c:v>1.9914180443099918</c:v>
                </c:pt>
                <c:pt idx="5">
                  <c:v>1.992009022154996</c:v>
                </c:pt>
                <c:pt idx="6">
                  <c:v>1.9925999999999999</c:v>
                </c:pt>
                <c:pt idx="7">
                  <c:v>1.9931909778450039</c:v>
                </c:pt>
                <c:pt idx="8">
                  <c:v>1.993781955690008</c:v>
                </c:pt>
                <c:pt idx="9">
                  <c:v>1.994372933535012</c:v>
                </c:pt>
                <c:pt idx="10">
                  <c:v>1.9949639113800159</c:v>
                </c:pt>
                <c:pt idx="11">
                  <c:v>1.9955548892250199</c:v>
                </c:pt>
                <c:pt idx="12">
                  <c:v>1.9961458670700241</c:v>
                </c:pt>
                <c:pt idx="13">
                  <c:v>1.996736844915028</c:v>
                </c:pt>
              </c:numCache>
            </c:numRef>
          </c:xVal>
          <c:yVal>
            <c:numRef>
              <c:f>Models!$AJ$25:$AW$25</c:f>
              <c:numCache>
                <c:formatCode>General</c:formatCode>
                <c:ptCount val="14"/>
                <c:pt idx="0">
                  <c:v>0.95950000000000002</c:v>
                </c:pt>
                <c:pt idx="1">
                  <c:v>0.95950000000000002</c:v>
                </c:pt>
                <c:pt idx="2">
                  <c:v>0.95950000000000002</c:v>
                </c:pt>
                <c:pt idx="3">
                  <c:v>0.95950000000000002</c:v>
                </c:pt>
                <c:pt idx="4">
                  <c:v>0.95950000000000002</c:v>
                </c:pt>
                <c:pt idx="5">
                  <c:v>0.95950000000000002</c:v>
                </c:pt>
                <c:pt idx="6">
                  <c:v>0.95950000000000002</c:v>
                </c:pt>
                <c:pt idx="7">
                  <c:v>0.95950000000000002</c:v>
                </c:pt>
                <c:pt idx="8">
                  <c:v>0.95950000000000002</c:v>
                </c:pt>
                <c:pt idx="9">
                  <c:v>0.95950000000000002</c:v>
                </c:pt>
                <c:pt idx="10">
                  <c:v>0.95950000000000002</c:v>
                </c:pt>
                <c:pt idx="11">
                  <c:v>0.95950000000000002</c:v>
                </c:pt>
                <c:pt idx="12">
                  <c:v>0.95950000000000002</c:v>
                </c:pt>
                <c:pt idx="13">
                  <c:v>0.95950000000000002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Models!$AJ$23:$AW$23</c15:f>
                <c15:dlblRangeCache>
                  <c:ptCount val="14"/>
                  <c:pt idx="0">
                    <c:v>0.6</c:v>
                  </c:pt>
                  <c:pt idx="1">
                    <c:v>0.5</c:v>
                  </c:pt>
                  <c:pt idx="2">
                    <c:v>0.4</c:v>
                  </c:pt>
                  <c:pt idx="3">
                    <c:v>0.3</c:v>
                  </c:pt>
                  <c:pt idx="4">
                    <c:v>0.2</c:v>
                  </c:pt>
                  <c:pt idx="5">
                    <c:v>0.1</c:v>
                  </c:pt>
                  <c:pt idx="6">
                    <c:v>0</c:v>
                  </c:pt>
                  <c:pt idx="7">
                    <c:v>-0.1</c:v>
                  </c:pt>
                  <c:pt idx="8">
                    <c:v>-0.2</c:v>
                  </c:pt>
                  <c:pt idx="9">
                    <c:v>-0.3</c:v>
                  </c:pt>
                  <c:pt idx="10">
                    <c:v>-0.4</c:v>
                  </c:pt>
                  <c:pt idx="11">
                    <c:v>-0.5</c:v>
                  </c:pt>
                  <c:pt idx="12">
                    <c:v>-0.6</c:v>
                  </c:pt>
                  <c:pt idx="13">
                    <c:v>-0.7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43-CA14-7D4B-A24E-033F4EE891FC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axId val="485888048"/>
        <c:axId val="485902544"/>
      </c:scatterChart>
      <c:valAx>
        <c:axId val="485888048"/>
        <c:scaling>
          <c:orientation val="minMax"/>
          <c:max val="1.9947999999999999"/>
          <c:min val="1.9905999999999999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/>
                  <a:t>238U/235U (measured)</a:t>
                </a:r>
              </a:p>
            </c:rich>
          </c:tx>
          <c:layout>
            <c:manualLayout>
              <c:xMode val="edge"/>
              <c:yMode val="edge"/>
              <c:x val="0.29817739944853738"/>
              <c:y val="0.94470053202613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0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5902544"/>
        <c:crosses val="autoZero"/>
        <c:crossBetween val="midCat"/>
        <c:majorUnit val="1E-3"/>
        <c:minorUnit val="2.0000000000000001E-4"/>
      </c:valAx>
      <c:valAx>
        <c:axId val="485902544"/>
        <c:scaling>
          <c:orientation val="minMax"/>
          <c:max val="0.95950000000000002"/>
          <c:min val="0.95799999999999996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/>
                  <a:t>233U/235U (measured)</a:t>
                </a:r>
              </a:p>
            </c:rich>
          </c:tx>
          <c:layout>
            <c:manualLayout>
              <c:xMode val="edge"/>
              <c:yMode val="edge"/>
              <c:x val="1.6696882953121984E-2"/>
              <c:y val="0.326981448131075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0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5888048"/>
        <c:crosses val="autoZero"/>
        <c:crossBetween val="midCat"/>
        <c:majorUnit val="5.0000000000000001E-4"/>
        <c:minorUnit val="5.0000000000000002E-5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26169550291194"/>
          <c:y val="8.1970855550198618E-2"/>
          <c:w val="0.60829192440512836"/>
          <c:h val="0.7962772983336176"/>
        </c:manualLayout>
      </c:layout>
      <c:scatterChart>
        <c:scatterStyle val="lineMarker"/>
        <c:varyColors val="0"/>
        <c:ser>
          <c:idx val="2"/>
          <c:order val="0"/>
          <c:tx>
            <c:v>Fractionation (±%/amu)</c:v>
          </c:tx>
          <c:spPr>
            <a:ln w="19050" cap="rnd">
              <a:solidFill>
                <a:schemeClr val="tx1"/>
              </a:solidFill>
              <a:prstDash val="solid"/>
              <a:round/>
              <a:headEnd type="none" w="lg" len="med"/>
              <a:tailEnd type="none" w="lg" len="med"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D059E067-3FB2-1747-837C-93FAB32F0BC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13E2-6F40-A995-424DB81A531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2391FDA-6F41-5844-ABA4-37989063CED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13E2-6F40-A995-424DB81A531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FF1EDBD-BE0A-754A-B55B-01F2BAED32C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13E2-6F40-A995-424DB81A531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8AE85D9-CCE2-DB48-8E4F-A589C6263FB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13E2-6F40-A995-424DB81A531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C6EEF84-E79A-C145-87CB-C66367A021F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13E2-6F40-A995-424DB81A531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71D67FC-4AA8-6C42-A9EE-87A290C1F55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3E2-6F40-A995-424DB81A531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01B6210-496B-E44E-8F48-F019681DA2D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13E2-6F40-A995-424DB81A531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611B2EF-5F09-BD46-AAE2-18DBF8E914F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13E2-6F40-A995-424DB81A531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70B3E6C-0AC0-4E44-8841-91576B62ADA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13E2-6F40-A995-424DB81A531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D445E056-7395-F041-9937-B6ADDBA6A59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13E2-6F40-A995-424DB81A531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C6F14FBC-F1B9-9946-86F4-443382534ED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13E2-6F40-A995-424DB81A53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Models!$G$5:$Q$5</c:f>
              <c:numCache>
                <c:formatCode>General</c:formatCode>
                <c:ptCount val="11"/>
                <c:pt idx="0">
                  <c:v>4.9225335389999998</c:v>
                </c:pt>
                <c:pt idx="1">
                  <c:v>4.9235190311999997</c:v>
                </c:pt>
                <c:pt idx="2">
                  <c:v>4.9245045233999996</c:v>
                </c:pt>
                <c:pt idx="3">
                  <c:v>4.9254900156000003</c:v>
                </c:pt>
                <c:pt idx="4">
                  <c:v>4.9264755078000002</c:v>
                </c:pt>
                <c:pt idx="5" formatCode="0.00000">
                  <c:v>4.9274610000000001</c:v>
                </c:pt>
                <c:pt idx="6">
                  <c:v>4.9284464922</c:v>
                </c:pt>
                <c:pt idx="7">
                  <c:v>4.9294319843999999</c:v>
                </c:pt>
                <c:pt idx="8">
                  <c:v>4.9304174765999997</c:v>
                </c:pt>
                <c:pt idx="9">
                  <c:v>4.9314029687999996</c:v>
                </c:pt>
                <c:pt idx="10">
                  <c:v>4.9323884609999995</c:v>
                </c:pt>
              </c:numCache>
            </c:numRef>
          </c:xVal>
          <c:yVal>
            <c:numRef>
              <c:f>Models!$G$6:$Q$6</c:f>
              <c:numCache>
                <c:formatCode>General</c:formatCode>
                <c:ptCount val="11"/>
                <c:pt idx="0">
                  <c:v>5.4058887E-2</c:v>
                </c:pt>
                <c:pt idx="1">
                  <c:v>5.4069709600000002E-2</c:v>
                </c:pt>
                <c:pt idx="2">
                  <c:v>5.4080532199999996E-2</c:v>
                </c:pt>
                <c:pt idx="3">
                  <c:v>5.4091354800000005E-2</c:v>
                </c:pt>
                <c:pt idx="4">
                  <c:v>5.41021774E-2</c:v>
                </c:pt>
                <c:pt idx="5" formatCode="0.000000">
                  <c:v>5.4113000000000001E-2</c:v>
                </c:pt>
                <c:pt idx="6">
                  <c:v>5.4123822600000003E-2</c:v>
                </c:pt>
                <c:pt idx="7">
                  <c:v>5.4134645199999998E-2</c:v>
                </c:pt>
                <c:pt idx="8">
                  <c:v>5.4145467799999999E-2</c:v>
                </c:pt>
                <c:pt idx="9">
                  <c:v>5.4156290399999994E-2</c:v>
                </c:pt>
                <c:pt idx="10">
                  <c:v>5.4167112999999996E-2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Models!$G$4:$Q$4</c15:f>
                <c15:dlblRangeCache>
                  <c:ptCount val="11"/>
                  <c:pt idx="0">
                    <c:v>-0.10</c:v>
                  </c:pt>
                  <c:pt idx="1">
                    <c:v>-0.08</c:v>
                  </c:pt>
                  <c:pt idx="2">
                    <c:v>-0.06</c:v>
                  </c:pt>
                  <c:pt idx="3">
                    <c:v>-0.04</c:v>
                  </c:pt>
                  <c:pt idx="4">
                    <c:v>-0.02</c:v>
                  </c:pt>
                  <c:pt idx="5">
                    <c:v>0.00</c:v>
                  </c:pt>
                  <c:pt idx="6">
                    <c:v>+0.02</c:v>
                  </c:pt>
                  <c:pt idx="7">
                    <c:v>+0.04</c:v>
                  </c:pt>
                  <c:pt idx="8">
                    <c:v>+0.06</c:v>
                  </c:pt>
                  <c:pt idx="9">
                    <c:v>+0.08</c:v>
                  </c:pt>
                  <c:pt idx="10">
                    <c:v>+0.10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13E2-6F40-A995-424DB81A531D}"/>
            </c:ext>
          </c:extLst>
        </c:ser>
        <c:ser>
          <c:idx val="3"/>
          <c:order val="1"/>
          <c:tx>
            <c:v>Deadtime (±ns) [1M cps]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E91A5B8B-F6FC-C64B-89AC-6CBAD6E55E9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13E2-6F40-A995-424DB81A531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5383A97-1016-3C4E-A470-C22A46C4C53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13E2-6F40-A995-424DB81A531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BE3429C-0ABC-DB4A-A76B-CE8511757F6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13E2-6F40-A995-424DB81A531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41E1812-1EF9-2841-9E27-60CD711E882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3E2-6F40-A995-424DB81A531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3E141A8-6427-9146-BE7D-C7C316160CD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13E2-6F40-A995-424DB81A53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Models!$G$19:$K$19</c:f>
              <c:numCache>
                <c:formatCode>0.000000</c:formatCode>
                <c:ptCount val="5"/>
                <c:pt idx="0">
                  <c:v>4.923031019545113</c:v>
                </c:pt>
                <c:pt idx="1">
                  <c:v>4.9235213371328586</c:v>
                </c:pt>
                <c:pt idx="2">
                  <c:v>4.9240117772999996</c:v>
                </c:pt>
                <c:pt idx="3">
                  <c:v>4.9245023400925119</c:v>
                </c:pt>
                <c:pt idx="4">
                  <c:v>4.9249930255563878</c:v>
                </c:pt>
              </c:numCache>
            </c:numRef>
          </c:xVal>
          <c:yVal>
            <c:numRef>
              <c:f>Models!$G$20:$K$20</c:f>
              <c:numCache>
                <c:formatCode>0.000000</c:formatCode>
                <c:ptCount val="5"/>
                <c:pt idx="0">
                  <c:v>5.4087908477677457E-2</c:v>
                </c:pt>
                <c:pt idx="1">
                  <c:v>5.4081514732056551E-2</c:v>
                </c:pt>
                <c:pt idx="2">
                  <c:v>5.4075120900000002E-2</c:v>
                </c:pt>
                <c:pt idx="3">
                  <c:v>5.4068726981506054E-2</c:v>
                </c:pt>
                <c:pt idx="4">
                  <c:v>5.4062332976572966E-2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Models!$G$10:$K$10</c15:f>
                <c15:dlblRangeCache>
                  <c:ptCount val="5"/>
                  <c:pt idx="0">
                    <c:v>-0.5</c:v>
                  </c:pt>
                  <c:pt idx="1">
                    <c:v>-0.25</c:v>
                  </c:pt>
                  <c:pt idx="2">
                    <c:v>0</c:v>
                  </c:pt>
                  <c:pt idx="3">
                    <c:v>0.25</c:v>
                  </c:pt>
                  <c:pt idx="4">
                    <c:v>0.5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13E2-6F40-A995-424DB81A531D}"/>
            </c:ext>
          </c:extLst>
        </c:ser>
        <c:ser>
          <c:idx val="4"/>
          <c:order val="2"/>
          <c:tx>
            <c:v>Deadtime (±ns) [500K cps]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B5F02954-E558-D14E-A878-49494016BDF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13E2-6F40-A995-424DB81A531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3E8AA99-5133-444B-A460-9A64588E6F5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13E2-6F40-A995-424DB81A531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EC65DAD-7457-184B-9256-6546989534F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13E2-6F40-A995-424DB81A531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9DE3D14-0981-0E42-AA86-ECAE5132A3F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13E2-6F40-A995-424DB81A531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426BFF6-0B3C-4845-908C-B9CAB651BD0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13E2-6F40-A995-424DB81A53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Models!$G$14:$K$14</c:f>
              <c:numCache>
                <c:formatCode>0.000000</c:formatCode>
                <c:ptCount val="5"/>
                <c:pt idx="0">
                  <c:v>4.9225432517741128</c:v>
                </c:pt>
                <c:pt idx="1">
                  <c:v>4.9235236424893776</c:v>
                </c:pt>
                <c:pt idx="2">
                  <c:v>4.9245045233999996</c:v>
                </c:pt>
                <c:pt idx="3">
                  <c:v>4.9254858948737175</c:v>
                </c:pt>
                <c:pt idx="4">
                  <c:v>4.9264677572786395</c:v>
                </c:pt>
              </c:numCache>
            </c:numRef>
          </c:xVal>
          <c:yVal>
            <c:numRef>
              <c:f>Models!$G$15:$K$15</c:f>
              <c:numCache>
                <c:formatCode>0.000000</c:formatCode>
                <c:ptCount val="5"/>
                <c:pt idx="0">
                  <c:v>5.4106109422503573E-2</c:v>
                </c:pt>
                <c:pt idx="1">
                  <c:v>5.4093320984153176E-2</c:v>
                </c:pt>
                <c:pt idx="2">
                  <c:v>5.4080532199999996E-2</c:v>
                </c:pt>
                <c:pt idx="3">
                  <c:v>5.4067743070030018E-2</c:v>
                </c:pt>
                <c:pt idx="4">
                  <c:v>5.405495359422921E-2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Models!$G$10:$K$10</c15:f>
                <c15:dlblRangeCache>
                  <c:ptCount val="5"/>
                  <c:pt idx="0">
                    <c:v>-0.5</c:v>
                  </c:pt>
                  <c:pt idx="1">
                    <c:v>-0.25</c:v>
                  </c:pt>
                  <c:pt idx="2">
                    <c:v>0</c:v>
                  </c:pt>
                  <c:pt idx="3">
                    <c:v>0.25</c:v>
                  </c:pt>
                  <c:pt idx="4">
                    <c:v>0.5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7-13E2-6F40-A995-424DB81A531D}"/>
            </c:ext>
          </c:extLst>
        </c:ser>
        <c:ser>
          <c:idx val="5"/>
          <c:order val="3"/>
          <c:tx>
            <c:v>Deadtime (±ns) [250K cps]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6AE6B26D-ED27-2148-B576-E8033F869EF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13E2-6F40-A995-424DB81A531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4DAE51B-047D-A549-A607-F24E5B714AB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13E2-6F40-A995-424DB81A531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19435C7-00FC-7648-AB85-699779260E4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13E2-6F40-A995-424DB81A531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1AFA643-160B-9445-A7E9-30F7E4CE828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13E2-6F40-A995-424DB81A531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E527A6D-7032-0444-AEED-8E6E77052D6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13E2-6F40-A995-424DB81A53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Models!$G$24:$K$24</c:f>
              <c:numCache>
                <c:formatCode>0.000000</c:formatCode>
                <c:ptCount val="5"/>
                <c:pt idx="0">
                  <c:v>4.9230286526184228</c:v>
                </c:pt>
                <c:pt idx="1">
                  <c:v>4.9232738265858371</c:v>
                </c:pt>
                <c:pt idx="2">
                  <c:v>4.9235190311999997</c:v>
                </c:pt>
                <c:pt idx="3">
                  <c:v>4.9237642664666543</c:v>
                </c:pt>
                <c:pt idx="4">
                  <c:v>4.9240095323915485</c:v>
                </c:pt>
              </c:numCache>
            </c:numRef>
          </c:xVal>
          <c:yVal>
            <c:numRef>
              <c:f>Models!$G$25:$K$25</c:f>
              <c:numCache>
                <c:formatCode>0.000000</c:formatCode>
                <c:ptCount val="5"/>
                <c:pt idx="0">
                  <c:v>5.4076102828802965E-2</c:v>
                </c:pt>
                <c:pt idx="1">
                  <c:v>5.4072906225203957E-2</c:v>
                </c:pt>
                <c:pt idx="2">
                  <c:v>5.4069709600000002E-2</c:v>
                </c:pt>
                <c:pt idx="3">
                  <c:v>5.4066512953190912E-2</c:v>
                </c:pt>
                <c:pt idx="4">
                  <c:v>5.4063316284776446E-2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Models!$G$10:$K$10</c15:f>
                <c15:dlblRangeCache>
                  <c:ptCount val="5"/>
                  <c:pt idx="0">
                    <c:v>-0.5</c:v>
                  </c:pt>
                  <c:pt idx="1">
                    <c:v>-0.25</c:v>
                  </c:pt>
                  <c:pt idx="2">
                    <c:v>0</c:v>
                  </c:pt>
                  <c:pt idx="3">
                    <c:v>0.25</c:v>
                  </c:pt>
                  <c:pt idx="4">
                    <c:v>0.5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D-13E2-6F40-A995-424DB81A531D}"/>
            </c:ext>
          </c:extLst>
        </c:ser>
        <c:ser>
          <c:idx val="8"/>
          <c:order val="4"/>
          <c:tx>
            <c:v>Faraday bias (±ppm) [207]</c:v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Models!$G$30:$M$30</c:f>
              <c:numCache>
                <c:formatCode>0.0000000</c:formatCode>
                <c:ptCount val="7"/>
                <c:pt idx="0">
                  <c:v>4.9314029687999996</c:v>
                </c:pt>
                <c:pt idx="1">
                  <c:v>4.9314029687999996</c:v>
                </c:pt>
                <c:pt idx="2">
                  <c:v>4.9314029687999996</c:v>
                </c:pt>
                <c:pt idx="3">
                  <c:v>4.9314029687999996</c:v>
                </c:pt>
                <c:pt idx="4">
                  <c:v>4.9314029687999996</c:v>
                </c:pt>
                <c:pt idx="5">
                  <c:v>4.9314029687999996</c:v>
                </c:pt>
                <c:pt idx="6">
                  <c:v>4.9314029687999996</c:v>
                </c:pt>
              </c:numCache>
            </c:numRef>
          </c:xVal>
          <c:yVal>
            <c:numRef>
              <c:f>Models!$G$29:$M$29</c:f>
              <c:numCache>
                <c:formatCode>0.0000000</c:formatCode>
                <c:ptCount val="7"/>
                <c:pt idx="0">
                  <c:v>5.4145459141919997E-2</c:v>
                </c:pt>
                <c:pt idx="1">
                  <c:v>5.4150874770959992E-2</c:v>
                </c:pt>
                <c:pt idx="2">
                  <c:v>5.4156290399999994E-2</c:v>
                </c:pt>
                <c:pt idx="3">
                  <c:v>5.4156290399999994E-2</c:v>
                </c:pt>
                <c:pt idx="4">
                  <c:v>5.4156290399999994E-2</c:v>
                </c:pt>
                <c:pt idx="5">
                  <c:v>5.4161706029039997E-2</c:v>
                </c:pt>
                <c:pt idx="6">
                  <c:v>5.4167121658079992E-2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13E2-6F40-A995-424DB81A531D}"/>
            </c:ext>
          </c:extLst>
        </c:ser>
        <c:ser>
          <c:idx val="9"/>
          <c:order val="5"/>
          <c:tx>
            <c:v>Faraday bias (±ppm) [206]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454178D3-AD43-F747-90A6-8623FB7734A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13E2-6F40-A995-424DB81A531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E3CE3A5-E420-F043-842C-E765EF8762D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13E2-6F40-A995-424DB81A531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0DE8263-6F76-3D40-851A-6C7337A3E82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13E2-6F40-A995-424DB81A531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FD6E7C0-1174-A248-9947-94771A718D9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13E2-6F40-A995-424DB81A531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90C4575-B66A-A746-9837-E91AF9F1397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13E2-6F40-A995-424DB81A531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81C2E17-7A5F-2F44-AB40-E1D8CF2503C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13E2-6F40-A995-424DB81A531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4E0BC909-A35D-D24B-809F-84D73342BDB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13E2-6F40-A995-424DB81A53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Models!$G$32:$M$32</c:f>
              <c:numCache>
                <c:formatCode>0.0000000</c:formatCode>
                <c:ptCount val="7"/>
                <c:pt idx="0">
                  <c:v>4.9304166882062397</c:v>
                </c:pt>
                <c:pt idx="1">
                  <c:v>4.9309098285031192</c:v>
                </c:pt>
                <c:pt idx="2">
                  <c:v>4.9314029687999996</c:v>
                </c:pt>
                <c:pt idx="3">
                  <c:v>4.9314029687999996</c:v>
                </c:pt>
                <c:pt idx="4">
                  <c:v>4.9314029687999996</c:v>
                </c:pt>
                <c:pt idx="5">
                  <c:v>4.93189610909688</c:v>
                </c:pt>
                <c:pt idx="6">
                  <c:v>4.9323892493937596</c:v>
                </c:pt>
              </c:numCache>
            </c:numRef>
          </c:xVal>
          <c:yVal>
            <c:numRef>
              <c:f>Models!$G$31:$M$31</c:f>
              <c:numCache>
                <c:formatCode>0.0000000</c:formatCode>
                <c:ptCount val="7"/>
                <c:pt idx="0">
                  <c:v>5.4167123824764948E-2</c:v>
                </c:pt>
                <c:pt idx="1">
                  <c:v>5.416170657065706E-2</c:v>
                </c:pt>
                <c:pt idx="2">
                  <c:v>5.4156290399999994E-2</c:v>
                </c:pt>
                <c:pt idx="3">
                  <c:v>5.4156290399999994E-2</c:v>
                </c:pt>
                <c:pt idx="4">
                  <c:v>5.4156290399999994E-2</c:v>
                </c:pt>
                <c:pt idx="5">
                  <c:v>5.4150875312468746E-2</c:v>
                </c:pt>
                <c:pt idx="6">
                  <c:v>5.4145461307738445E-2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Models!$G$28:$M$28</c15:f>
                <c15:dlblRangeCache>
                  <c:ptCount val="7"/>
                  <c:pt idx="0">
                    <c:v>-200</c:v>
                  </c:pt>
                  <c:pt idx="1">
                    <c:v>-100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100</c:v>
                  </c:pt>
                  <c:pt idx="6">
                    <c:v>200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6-13E2-6F40-A995-424DB81A531D}"/>
            </c:ext>
          </c:extLst>
        </c:ser>
        <c:ser>
          <c:idx val="10"/>
          <c:order val="6"/>
          <c:tx>
            <c:v>Faraday bias (±ppm) [205]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Models!$G$34:$M$34</c:f>
              <c:numCache>
                <c:formatCode>0.0000000</c:formatCode>
                <c:ptCount val="7"/>
                <c:pt idx="0">
                  <c:v>4.9323894466893377</c:v>
                </c:pt>
                <c:pt idx="1">
                  <c:v>4.9318961584158414</c:v>
                </c:pt>
                <c:pt idx="2">
                  <c:v>4.9314029687999996</c:v>
                </c:pt>
                <c:pt idx="3">
                  <c:v>4.9314029687999996</c:v>
                </c:pt>
                <c:pt idx="4">
                  <c:v>4.9314029687999996</c:v>
                </c:pt>
                <c:pt idx="5">
                  <c:v>4.9309098778122182</c:v>
                </c:pt>
                <c:pt idx="6">
                  <c:v>4.9304168854229156</c:v>
                </c:pt>
              </c:numCache>
            </c:numRef>
          </c:xVal>
          <c:yVal>
            <c:numRef>
              <c:f>Models!$G$33:$M$33</c:f>
              <c:numCache>
                <c:formatCode>0.0000000</c:formatCode>
                <c:ptCount val="7"/>
                <c:pt idx="0">
                  <c:v>5.4156290399999994E-2</c:v>
                </c:pt>
                <c:pt idx="1">
                  <c:v>5.4156290399999994E-2</c:v>
                </c:pt>
                <c:pt idx="2">
                  <c:v>5.4156290399999994E-2</c:v>
                </c:pt>
                <c:pt idx="3">
                  <c:v>5.4156290399999994E-2</c:v>
                </c:pt>
                <c:pt idx="4">
                  <c:v>5.4156290399999994E-2</c:v>
                </c:pt>
                <c:pt idx="5">
                  <c:v>5.4156290399999994E-2</c:v>
                </c:pt>
                <c:pt idx="6">
                  <c:v>5.4156290399999994E-2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13E2-6F40-A995-424DB81A531D}"/>
            </c:ext>
          </c:extLst>
        </c:ser>
        <c:ser>
          <c:idx val="6"/>
          <c:order val="7"/>
          <c:tx>
            <c:v>Interference (excess cps) [1:1]</c:v>
          </c:tx>
          <c:spPr>
            <a:ln w="12700" cap="rnd">
              <a:solidFill>
                <a:srgbClr val="714B8D"/>
              </a:solidFill>
              <a:prstDash val="sysDash"/>
              <a:round/>
            </a:ln>
            <a:effectLst/>
          </c:spPr>
          <c:marker>
            <c:symbol val="circle"/>
            <c:size val="3"/>
            <c:spPr>
              <a:solidFill>
                <a:srgbClr val="714B8D"/>
              </a:solidFill>
              <a:ln w="9525">
                <a:noFill/>
                <a:prstDash val="solid"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434200A-D74D-1F4E-AE66-127463F3F2A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13E2-6F40-A995-424DB81A531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0D29F5F-8773-9D44-9FEE-1C2570958B8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13E2-6F40-A995-424DB81A531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7AFCDFB-CD0B-2344-BD6C-FB57A5E0DD8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13E2-6F40-A995-424DB81A531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D499364-CC1E-2747-B8D9-BC5C06F57B1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13E2-6F40-A995-424DB81A53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rgbClr val="714B8D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Models!$G$41:$J$41</c:f>
              <c:numCache>
                <c:formatCode>0.000000</c:formatCode>
                <c:ptCount val="4"/>
                <c:pt idx="0">
                  <c:v>4.9274610000000001</c:v>
                </c:pt>
                <c:pt idx="1">
                  <c:v>4.9270739899214107</c:v>
                </c:pt>
                <c:pt idx="2">
                  <c:v>4.9266870561068732</c:v>
                </c:pt>
                <c:pt idx="3">
                  <c:v>4.9255267120222053</c:v>
                </c:pt>
              </c:numCache>
            </c:numRef>
          </c:xVal>
          <c:yVal>
            <c:numRef>
              <c:f>Models!$G$42:$J$42</c:f>
              <c:numCache>
                <c:formatCode>0.0000000</c:formatCode>
                <c:ptCount val="4"/>
                <c:pt idx="0">
                  <c:v>5.4113000000000001E-2</c:v>
                </c:pt>
                <c:pt idx="1">
                  <c:v>5.4131917361652765E-2</c:v>
                </c:pt>
                <c:pt idx="2">
                  <c:v>5.4150833966641332E-2</c:v>
                </c:pt>
                <c:pt idx="3">
                  <c:v>5.4207579242075796E-2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Models!$G$37:$J$37</c15:f>
                <c15:dlblRangeCache>
                  <c:ptCount val="4"/>
                  <c:pt idx="0">
                    <c:v>0</c:v>
                  </c:pt>
                  <c:pt idx="1">
                    <c:v>10</c:v>
                  </c:pt>
                  <c:pt idx="2">
                    <c:v>20</c:v>
                  </c:pt>
                  <c:pt idx="3">
                    <c:v>50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C-13E2-6F40-A995-424DB81A531D}"/>
            </c:ext>
          </c:extLst>
        </c:ser>
        <c:ser>
          <c:idx val="7"/>
          <c:order val="8"/>
          <c:tx>
            <c:v>Interference (excess cps) [2:1]</c:v>
          </c:tx>
          <c:spPr>
            <a:ln w="12700" cap="rnd">
              <a:solidFill>
                <a:srgbClr val="714B8D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714B8D"/>
              </a:solidFill>
              <a:ln w="9525">
                <a:noFill/>
              </a:ln>
              <a:effectLst/>
            </c:spPr>
          </c:marker>
          <c:xVal>
            <c:numRef>
              <c:f>Models!$G$46:$J$46</c:f>
              <c:numCache>
                <c:formatCode>0.000000</c:formatCode>
                <c:ptCount val="4"/>
                <c:pt idx="0">
                  <c:v>4.9274610000000001</c:v>
                </c:pt>
                <c:pt idx="1">
                  <c:v>4.9270247201669068</c:v>
                </c:pt>
                <c:pt idx="2">
                  <c:v>4.9265885263069427</c:v>
                </c:pt>
                <c:pt idx="3">
                  <c:v>4.9252804603117752</c:v>
                </c:pt>
              </c:numCache>
            </c:numRef>
          </c:xVal>
          <c:yVal>
            <c:numRef>
              <c:f>Models!$G$47:$J$47</c:f>
              <c:numCache>
                <c:formatCode>0.0000000</c:formatCode>
                <c:ptCount val="4"/>
                <c:pt idx="0">
                  <c:v>5.4113000000000001E-2</c:v>
                </c:pt>
                <c:pt idx="1">
                  <c:v>5.4132458675413248E-2</c:v>
                </c:pt>
                <c:pt idx="2">
                  <c:v>5.4151916961660766E-2</c:v>
                </c:pt>
                <c:pt idx="3">
                  <c:v>5.4210289485525726E-2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13E2-6F40-A995-424DB81A531D}"/>
            </c:ext>
          </c:extLst>
        </c:ser>
        <c:ser>
          <c:idx val="24"/>
          <c:order val="9"/>
          <c:tx>
            <c:v>measured error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Models!$T$177:$T$207</c:f>
              <c:numCache>
                <c:formatCode>General</c:formatCode>
                <c:ptCount val="31"/>
                <c:pt idx="0">
                  <c:v>4.9268533252264906</c:v>
                </c:pt>
                <c:pt idx="1">
                  <c:v>4.9268665829695921</c:v>
                </c:pt>
                <c:pt idx="2">
                  <c:v>4.9269058051118249</c:v>
                </c:pt>
                <c:pt idx="3">
                  <c:v>4.9269692774573643</c:v>
                </c:pt>
                <c:pt idx="4">
                  <c:v>4.9270542259601369</c:v>
                </c:pt>
                <c:pt idx="5">
                  <c:v>4.9271569379629421</c:v>
                </c:pt>
                <c:pt idx="6">
                  <c:v>4.9272729244583919</c:v>
                </c:pt>
                <c:pt idx="7">
                  <c:v>4.9273971162800692</c:v>
                </c:pt>
                <c:pt idx="8">
                  <c:v>4.9275240856494289</c:v>
                </c:pt>
                <c:pt idx="9">
                  <c:v>4.9276482833957624</c:v>
                </c:pt>
                <c:pt idx="10">
                  <c:v>4.927764281481589</c:v>
                </c:pt>
                <c:pt idx="11">
                  <c:v>4.9278670102339373</c:v>
                </c:pt>
                <c:pt idx="12">
                  <c:v>4.9279519799133817</c:v>
                </c:pt>
                <c:pt idx="13">
                  <c:v>4.928015476937202</c:v>
                </c:pt>
                <c:pt idx="14">
                  <c:v>4.928054726180763</c:v>
                </c:pt>
                <c:pt idx="15">
                  <c:v>4.9280680122637843</c:v>
                </c:pt>
                <c:pt idx="16">
                  <c:v>4.9280547545206828</c:v>
                </c:pt>
                <c:pt idx="17">
                  <c:v>4.92801553237845</c:v>
                </c:pt>
                <c:pt idx="18">
                  <c:v>4.9279520600329105</c:v>
                </c:pt>
                <c:pt idx="19">
                  <c:v>4.927867111530138</c:v>
                </c:pt>
                <c:pt idx="20">
                  <c:v>4.9277643995273328</c:v>
                </c:pt>
                <c:pt idx="21">
                  <c:v>4.9276484130318829</c:v>
                </c:pt>
                <c:pt idx="22">
                  <c:v>4.9275242212102057</c:v>
                </c:pt>
                <c:pt idx="23">
                  <c:v>4.927397251840846</c:v>
                </c:pt>
                <c:pt idx="24">
                  <c:v>4.9272730540945124</c:v>
                </c:pt>
                <c:pt idx="25">
                  <c:v>4.9271570560086859</c:v>
                </c:pt>
                <c:pt idx="26">
                  <c:v>4.9270543272563376</c:v>
                </c:pt>
                <c:pt idx="27">
                  <c:v>4.9269693575768931</c:v>
                </c:pt>
                <c:pt idx="28">
                  <c:v>4.9269058605530729</c:v>
                </c:pt>
                <c:pt idx="29">
                  <c:v>4.9268666113095119</c:v>
                </c:pt>
                <c:pt idx="30">
                  <c:v>4.9268533252264906</c:v>
                </c:pt>
              </c:numCache>
            </c:numRef>
          </c:xVal>
          <c:yVal>
            <c:numRef>
              <c:f>Models!$T$208:$T$238</c:f>
              <c:numCache>
                <c:formatCode>General</c:formatCode>
                <c:ptCount val="31"/>
                <c:pt idx="0">
                  <c:v>5.4115449251922604E-2</c:v>
                </c:pt>
                <c:pt idx="1">
                  <c:v>5.411241421606474E-2</c:v>
                </c:pt>
                <c:pt idx="2">
                  <c:v>5.4109385259124378E-2</c:v>
                </c:pt>
                <c:pt idx="3">
                  <c:v>5.4106494761054356E-2</c:v>
                </c:pt>
                <c:pt idx="4">
                  <c:v>5.41038690504905E-2</c:v>
                </c:pt>
                <c:pt idx="5">
                  <c:v>5.4101622883583986E-2</c:v>
                </c:pt>
                <c:pt idx="6">
                  <c:v>5.4099854428606944E-2</c:v>
                </c:pt>
                <c:pt idx="7">
                  <c:v>5.4098640975527863E-2</c:v>
                </c:pt>
                <c:pt idx="8">
                  <c:v>5.4098035558069087E-2</c:v>
                </c:pt>
                <c:pt idx="9">
                  <c:v>5.4098064635878684E-2</c:v>
                </c:pt>
                <c:pt idx="10">
                  <c:v>5.4098726938116841E-2</c:v>
                </c:pt>
                <c:pt idx="11">
                  <c:v>5.409999351899767E-2</c:v>
                </c:pt>
                <c:pt idx="12">
                  <c:v>5.4101809022858952E-2</c:v>
                </c:pt>
                <c:pt idx="13">
                  <c:v>5.4104094103470189E-2</c:v>
                </c:pt>
                <c:pt idx="14">
                  <c:v>5.4106748891843644E-2</c:v>
                </c:pt>
                <c:pt idx="15">
                  <c:v>5.4109657360988314E-2</c:v>
                </c:pt>
                <c:pt idx="16">
                  <c:v>5.4112692396846178E-2</c:v>
                </c:pt>
                <c:pt idx="17">
                  <c:v>5.411572135378654E-2</c:v>
                </c:pt>
                <c:pt idx="18">
                  <c:v>5.4118611851856561E-2</c:v>
                </c:pt>
                <c:pt idx="19">
                  <c:v>5.4121237562420418E-2</c:v>
                </c:pt>
                <c:pt idx="20">
                  <c:v>5.4123483729326932E-2</c:v>
                </c:pt>
                <c:pt idx="21">
                  <c:v>5.4125252184303974E-2</c:v>
                </c:pt>
                <c:pt idx="22">
                  <c:v>5.4126465637383055E-2</c:v>
                </c:pt>
                <c:pt idx="23">
                  <c:v>5.4127071054841831E-2</c:v>
                </c:pt>
                <c:pt idx="24">
                  <c:v>5.4127041977032234E-2</c:v>
                </c:pt>
                <c:pt idx="25">
                  <c:v>5.4126379674794077E-2</c:v>
                </c:pt>
                <c:pt idx="26">
                  <c:v>5.4125113093913248E-2</c:v>
                </c:pt>
                <c:pt idx="27">
                  <c:v>5.4123297590051966E-2</c:v>
                </c:pt>
                <c:pt idx="28">
                  <c:v>5.4121012509440729E-2</c:v>
                </c:pt>
                <c:pt idx="29">
                  <c:v>5.4118357721067274E-2</c:v>
                </c:pt>
                <c:pt idx="30">
                  <c:v>5.4115449251922604E-2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E-13E2-6F40-A995-424DB81A531D}"/>
            </c:ext>
          </c:extLst>
        </c:ser>
        <c:ser>
          <c:idx val="11"/>
          <c:order val="10"/>
          <c:tx>
            <c:v>fc-bc error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Models!$U$177:$U$207</c:f>
              <c:numCache>
                <c:formatCode>General</c:formatCode>
                <c:ptCount val="31"/>
                <c:pt idx="0">
                  <c:v>4.9229632672742571</c:v>
                </c:pt>
                <c:pt idx="1">
                  <c:v>4.9230613185242751</c:v>
                </c:pt>
                <c:pt idx="2">
                  <c:v>4.9233516424893695</c:v>
                </c:pt>
                <c:pt idx="3">
                  <c:v>4.9238215506191363</c:v>
                </c:pt>
                <c:pt idx="4">
                  <c:v>4.9244505056734358</c:v>
                </c:pt>
                <c:pt idx="5">
                  <c:v>4.9252110192983336</c:v>
                </c:pt>
                <c:pt idx="6">
                  <c:v>4.9260698533990723</c:v>
                </c:pt>
                <c:pt idx="7">
                  <c:v>4.9269894728043067</c:v>
                </c:pt>
                <c:pt idx="8">
                  <c:v>4.9279296857332042</c:v>
                </c:pt>
                <c:pt idx="9">
                  <c:v>4.9288494003691294</c:v>
                </c:pt>
                <c:pt idx="10">
                  <c:v>4.9297084207692139</c:v>
                </c:pt>
                <c:pt idx="11">
                  <c:v>4.9304692036199338</c:v>
                </c:pt>
                <c:pt idx="12">
                  <c:v>4.9310984990600746</c:v>
                </c:pt>
                <c:pt idx="13">
                  <c:v>4.9315688038592054</c:v>
                </c:pt>
                <c:pt idx="14">
                  <c:v>4.931859563440832</c:v>
                </c:pt>
                <c:pt idx="15">
                  <c:v>4.9319580702160177</c:v>
                </c:pt>
                <c:pt idx="16">
                  <c:v>4.9318600189659998</c:v>
                </c:pt>
                <c:pt idx="17">
                  <c:v>4.9315696950009054</c:v>
                </c:pt>
                <c:pt idx="18">
                  <c:v>4.9310997868711386</c:v>
                </c:pt>
                <c:pt idx="19">
                  <c:v>4.9304708318168391</c:v>
                </c:pt>
                <c:pt idx="20">
                  <c:v>4.9297103181919413</c:v>
                </c:pt>
                <c:pt idx="21">
                  <c:v>4.9288514840912026</c:v>
                </c:pt>
                <c:pt idx="22">
                  <c:v>4.9279318646859682</c:v>
                </c:pt>
                <c:pt idx="23">
                  <c:v>4.9269916517570707</c:v>
                </c:pt>
                <c:pt idx="24">
                  <c:v>4.9260719371211454</c:v>
                </c:pt>
                <c:pt idx="25">
                  <c:v>4.925212916721061</c:v>
                </c:pt>
                <c:pt idx="26">
                  <c:v>4.9244521338703411</c:v>
                </c:pt>
                <c:pt idx="27">
                  <c:v>4.9238228384302003</c:v>
                </c:pt>
                <c:pt idx="28">
                  <c:v>4.9233525336310695</c:v>
                </c:pt>
                <c:pt idx="29">
                  <c:v>4.9230617740494429</c:v>
                </c:pt>
                <c:pt idx="30">
                  <c:v>4.9229632672742571</c:v>
                </c:pt>
              </c:numCache>
            </c:numRef>
          </c:xVal>
          <c:yVal>
            <c:numRef>
              <c:f>Models!$U$208:$U$238</c:f>
              <c:numCache>
                <c:formatCode>General</c:formatCode>
                <c:ptCount val="31"/>
                <c:pt idx="0">
                  <c:v>5.4162002571274286E-2</c:v>
                </c:pt>
                <c:pt idx="1">
                  <c:v>5.4140207021389254E-2</c:v>
                </c:pt>
                <c:pt idx="2">
                  <c:v>5.4117202871464362E-2</c:v>
                </c:pt>
                <c:pt idx="3">
                  <c:v>5.40939955132375E-2</c:v>
                </c:pt>
                <c:pt idx="4">
                  <c:v>5.4071599219624428E-2</c:v>
                </c:pt>
                <c:pt idx="5">
                  <c:v>5.4050992816125389E-2</c:v>
                </c:pt>
                <c:pt idx="6">
                  <c:v>5.4033076901453772E-2</c:v>
                </c:pt>
                <c:pt idx="7">
                  <c:v>5.401863448705084E-2</c:v>
                </c:pt>
                <c:pt idx="8">
                  <c:v>5.4008296775728389E-2</c:v>
                </c:pt>
                <c:pt idx="9">
                  <c:v>5.4002515575077042E-2</c:v>
                </c:pt>
                <c:pt idx="10">
                  <c:v>5.4001543551306555E-2</c:v>
                </c:pt>
                <c:pt idx="11">
                  <c:v>5.4005423186519984E-2</c:v>
                </c:pt>
                <c:pt idx="12">
                  <c:v>5.4013984922041937E-2</c:v>
                </c:pt>
                <c:pt idx="13">
                  <c:v>5.4026854568946348E-2</c:v>
                </c:pt>
                <c:pt idx="14">
                  <c:v>5.4043469661908074E-2</c:v>
                </c:pt>
                <c:pt idx="15">
                  <c:v>5.4063104041636632E-2</c:v>
                </c:pt>
                <c:pt idx="16">
                  <c:v>5.4084899591521664E-2</c:v>
                </c:pt>
                <c:pt idx="17">
                  <c:v>5.4107903741446556E-2</c:v>
                </c:pt>
                <c:pt idx="18">
                  <c:v>5.4131111099673418E-2</c:v>
                </c:pt>
                <c:pt idx="19">
                  <c:v>5.415350739328649E-2</c:v>
                </c:pt>
                <c:pt idx="20">
                  <c:v>5.4174113796785529E-2</c:v>
                </c:pt>
                <c:pt idx="21">
                  <c:v>5.4192029711457146E-2</c:v>
                </c:pt>
                <c:pt idx="22">
                  <c:v>5.4206472125860078E-2</c:v>
                </c:pt>
                <c:pt idx="23">
                  <c:v>5.4216809837182529E-2</c:v>
                </c:pt>
                <c:pt idx="24">
                  <c:v>5.4222591037833875E-2</c:v>
                </c:pt>
                <c:pt idx="25">
                  <c:v>5.4223563061604363E-2</c:v>
                </c:pt>
                <c:pt idx="26">
                  <c:v>5.4219683426390934E-2</c:v>
                </c:pt>
                <c:pt idx="27">
                  <c:v>5.4211121690868981E-2</c:v>
                </c:pt>
                <c:pt idx="28">
                  <c:v>5.419825204396457E-2</c:v>
                </c:pt>
                <c:pt idx="29">
                  <c:v>5.4181636951002844E-2</c:v>
                </c:pt>
                <c:pt idx="30">
                  <c:v>5.4162002571274286E-2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F-13E2-6F40-A995-424DB81A531D}"/>
            </c:ext>
          </c:extLst>
        </c:ser>
        <c:ser>
          <c:idx val="25"/>
          <c:order val="11"/>
          <c:tx>
            <c:v>ds error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Models!$V$177:$V$207</c:f>
              <c:numCache>
                <c:formatCode>General</c:formatCode>
                <c:ptCount val="31"/>
                <c:pt idx="0">
                  <c:v>4.926206343156613</c:v>
                </c:pt>
                <c:pt idx="1">
                  <c:v>4.9262336859731084</c:v>
                </c:pt>
                <c:pt idx="2">
                  <c:v>4.9263146538244573</c:v>
                </c:pt>
                <c:pt idx="3">
                  <c:v>4.9264457080270301</c:v>
                </c:pt>
                <c:pt idx="4">
                  <c:v>4.9266211208833059</c:v>
                </c:pt>
                <c:pt idx="5">
                  <c:v>4.9268332260097418</c:v>
                </c:pt>
                <c:pt idx="6">
                  <c:v>4.9270727533945182</c:v>
                </c:pt>
                <c:pt idx="7">
                  <c:v>4.9273292345415411</c:v>
                </c:pt>
                <c:pt idx="8">
                  <c:v>4.9275914599939528</c:v>
                </c:pt>
                <c:pt idx="9">
                  <c:v>4.927847969241185</c:v>
                </c:pt>
                <c:pt idx="10">
                  <c:v>4.9280875515982663</c:v>
                </c:pt>
                <c:pt idx="11">
                  <c:v>4.9282997361665482</c:v>
                </c:pt>
                <c:pt idx="12">
                  <c:v>4.9284752494622213</c:v>
                </c:pt>
                <c:pt idx="13">
                  <c:v>4.9286064207120601</c:v>
                </c:pt>
                <c:pt idx="14">
                  <c:v>4.9286875171030164</c:v>
                </c:pt>
                <c:pt idx="15">
                  <c:v>4.9287149943336619</c:v>
                </c:pt>
                <c:pt idx="16">
                  <c:v>4.9286876515171665</c:v>
                </c:pt>
                <c:pt idx="17">
                  <c:v>4.9286066836658176</c:v>
                </c:pt>
                <c:pt idx="18">
                  <c:v>4.9284756294632448</c:v>
                </c:pt>
                <c:pt idx="19">
                  <c:v>4.9283002166069689</c:v>
                </c:pt>
                <c:pt idx="20">
                  <c:v>4.9280881114805331</c:v>
                </c:pt>
                <c:pt idx="21">
                  <c:v>4.9278485840957567</c:v>
                </c:pt>
                <c:pt idx="22">
                  <c:v>4.9275921029487337</c:v>
                </c:pt>
                <c:pt idx="23">
                  <c:v>4.9273298774963221</c:v>
                </c:pt>
                <c:pt idx="24">
                  <c:v>4.9270733682490899</c:v>
                </c:pt>
                <c:pt idx="25">
                  <c:v>4.9268337858920086</c:v>
                </c:pt>
                <c:pt idx="26">
                  <c:v>4.9266216013237267</c:v>
                </c:pt>
                <c:pt idx="27">
                  <c:v>4.9264460880280536</c:v>
                </c:pt>
                <c:pt idx="28">
                  <c:v>4.9263149167782148</c:v>
                </c:pt>
                <c:pt idx="29">
                  <c:v>4.9262338203872584</c:v>
                </c:pt>
                <c:pt idx="30">
                  <c:v>4.926206343156613</c:v>
                </c:pt>
              </c:numCache>
            </c:numRef>
          </c:xVal>
          <c:yVal>
            <c:numRef>
              <c:f>Models!$V$208:$V$238</c:f>
              <c:numCache>
                <c:formatCode>General</c:formatCode>
                <c:ptCount val="31"/>
                <c:pt idx="0">
                  <c:v>5.4126345517429966E-2</c:v>
                </c:pt>
                <c:pt idx="1">
                  <c:v>5.4119932011379331E-2</c:v>
                </c:pt>
                <c:pt idx="2">
                  <c:v>5.4113196020516563E-2</c:v>
                </c:pt>
                <c:pt idx="3">
                  <c:v>5.4106431939965248E-2</c:v>
                </c:pt>
                <c:pt idx="4">
                  <c:v>5.4099935392503122E-2</c:v>
                </c:pt>
                <c:pt idx="5">
                  <c:v>5.4093990308428187E-2</c:v>
                </c:pt>
                <c:pt idx="6">
                  <c:v>5.4088856516442192E-2</c:v>
                </c:pt>
                <c:pt idx="7">
                  <c:v>5.4084758387889592E-2</c:v>
                </c:pt>
                <c:pt idx="8">
                  <c:v>5.4081875030653134E-2</c:v>
                </c:pt>
                <c:pt idx="9">
                  <c:v>5.408033246127994E-2</c:v>
                </c:pt>
                <c:pt idx="10">
                  <c:v>5.408019809745368E-2</c:v>
                </c:pt>
                <c:pt idx="11">
                  <c:v>5.4081477811518321E-2</c:v>
                </c:pt>
                <c:pt idx="12">
                  <c:v>5.4084115673828481E-2</c:v>
                </c:pt>
                <c:pt idx="13">
                  <c:v>5.4087996397143345E-2</c:v>
                </c:pt>
                <c:pt idx="14">
                  <c:v>5.409295037523227E-2</c:v>
                </c:pt>
                <c:pt idx="15">
                  <c:v>5.4098761095480952E-2</c:v>
                </c:pt>
                <c:pt idx="16">
                  <c:v>5.4105174601531587E-2</c:v>
                </c:pt>
                <c:pt idx="17">
                  <c:v>5.4111910592394355E-2</c:v>
                </c:pt>
                <c:pt idx="18">
                  <c:v>5.411867467294567E-2</c:v>
                </c:pt>
                <c:pt idx="19">
                  <c:v>5.4125171220407796E-2</c:v>
                </c:pt>
                <c:pt idx="20">
                  <c:v>5.4131116304482731E-2</c:v>
                </c:pt>
                <c:pt idx="21">
                  <c:v>5.4136250096468726E-2</c:v>
                </c:pt>
                <c:pt idx="22">
                  <c:v>5.4140348225021326E-2</c:v>
                </c:pt>
                <c:pt idx="23">
                  <c:v>5.4143231582257784E-2</c:v>
                </c:pt>
                <c:pt idx="24">
                  <c:v>5.4144774151630978E-2</c:v>
                </c:pt>
                <c:pt idx="25">
                  <c:v>5.4144908515457238E-2</c:v>
                </c:pt>
                <c:pt idx="26">
                  <c:v>5.4143628801392597E-2</c:v>
                </c:pt>
                <c:pt idx="27">
                  <c:v>5.4140990939082437E-2</c:v>
                </c:pt>
                <c:pt idx="28">
                  <c:v>5.4137110215767573E-2</c:v>
                </c:pt>
                <c:pt idx="29">
                  <c:v>5.4132156237678648E-2</c:v>
                </c:pt>
                <c:pt idx="30">
                  <c:v>5.4126345517429966E-2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0-13E2-6F40-A995-424DB81A531D}"/>
            </c:ext>
          </c:extLst>
        </c:ser>
        <c:ser>
          <c:idx val="12"/>
          <c:order val="12"/>
          <c:tx>
            <c:strRef>
              <c:f>Models!$BA$6</c:f>
              <c:strCache>
                <c:ptCount val="1"/>
                <c:pt idx="0">
                  <c:v>Lab 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Models!$BB$7:$BB$16</c:f>
              <c:numCache>
                <c:formatCode>0.000000</c:formatCode>
                <c:ptCount val="10"/>
                <c:pt idx="0">
                  <c:v>4.9264453301288285</c:v>
                </c:pt>
                <c:pt idx="1">
                  <c:v>4.9268380125534899</c:v>
                </c:pt>
                <c:pt idx="2">
                  <c:v>4.9286662247867614</c:v>
                </c:pt>
                <c:pt idx="3">
                  <c:v>4.926387414858695</c:v>
                </c:pt>
                <c:pt idx="4">
                  <c:v>4.9267385944529867</c:v>
                </c:pt>
                <c:pt idx="5">
                  <c:v>4.927323503309057</c:v>
                </c:pt>
                <c:pt idx="6">
                  <c:v>4.926928787256089</c:v>
                </c:pt>
                <c:pt idx="7">
                  <c:v>4.9273529848533331</c:v>
                </c:pt>
                <c:pt idx="8">
                  <c:v>4.9263167437668853</c:v>
                </c:pt>
                <c:pt idx="9">
                  <c:v>4.9258032252065451</c:v>
                </c:pt>
              </c:numCache>
            </c:numRef>
          </c:xVal>
          <c:yVal>
            <c:numRef>
              <c:f>Models!$BC$7:$BC$16</c:f>
              <c:numCache>
                <c:formatCode>0.000000</c:formatCode>
                <c:ptCount val="10"/>
                <c:pt idx="0">
                  <c:v>5.4130438334475499E-2</c:v>
                </c:pt>
                <c:pt idx="1">
                  <c:v>5.4121050436965322E-2</c:v>
                </c:pt>
                <c:pt idx="2">
                  <c:v>5.4145222721028105E-2</c:v>
                </c:pt>
                <c:pt idx="3">
                  <c:v>5.4129658686824657E-2</c:v>
                </c:pt>
                <c:pt idx="4">
                  <c:v>5.4137789337395839E-2</c:v>
                </c:pt>
                <c:pt idx="5">
                  <c:v>5.4149989392558523E-2</c:v>
                </c:pt>
                <c:pt idx="6">
                  <c:v>5.4129324280138988E-2</c:v>
                </c:pt>
                <c:pt idx="7">
                  <c:v>5.4116676694223369E-2</c:v>
                </c:pt>
                <c:pt idx="8">
                  <c:v>5.4114731496588325E-2</c:v>
                </c:pt>
                <c:pt idx="9">
                  <c:v>5.4091756795468848E-2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1-13E2-6F40-A995-424DB81A531D}"/>
            </c:ext>
          </c:extLst>
        </c:ser>
        <c:ser>
          <c:idx val="13"/>
          <c:order val="13"/>
          <c:tx>
            <c:strRef>
              <c:f>Models!$BA$17</c:f>
              <c:strCache>
                <c:ptCount val="1"/>
                <c:pt idx="0">
                  <c:v>Lab 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Models!$BB$18:$BB$26</c:f>
              <c:numCache>
                <c:formatCode>0.000000</c:formatCode>
                <c:ptCount val="9"/>
                <c:pt idx="0">
                  <c:v>4.9256099362520045</c:v>
                </c:pt>
                <c:pt idx="1">
                  <c:v>4.928925576744831</c:v>
                </c:pt>
                <c:pt idx="2">
                  <c:v>4.9248647714040388</c:v>
                </c:pt>
                <c:pt idx="3">
                  <c:v>4.9242001732049161</c:v>
                </c:pt>
                <c:pt idx="4">
                  <c:v>4.9298300978451959</c:v>
                </c:pt>
                <c:pt idx="5">
                  <c:v>4.9261400405201066</c:v>
                </c:pt>
                <c:pt idx="6">
                  <c:v>4.9246626720064732</c:v>
                </c:pt>
                <c:pt idx="7">
                  <c:v>4.9292340314940866</c:v>
                </c:pt>
                <c:pt idx="8">
                  <c:v>4.929747294923069</c:v>
                </c:pt>
              </c:numCache>
            </c:numRef>
          </c:xVal>
          <c:yVal>
            <c:numRef>
              <c:f>Models!$BC$18:$BC$26</c:f>
              <c:numCache>
                <c:formatCode>0.000000</c:formatCode>
                <c:ptCount val="9"/>
                <c:pt idx="0">
                  <c:v>5.4088823257061193E-2</c:v>
                </c:pt>
                <c:pt idx="1">
                  <c:v>5.4143656910941459E-2</c:v>
                </c:pt>
                <c:pt idx="2">
                  <c:v>5.410772026697979E-2</c:v>
                </c:pt>
                <c:pt idx="3">
                  <c:v>5.4102964063334993E-2</c:v>
                </c:pt>
                <c:pt idx="4">
                  <c:v>5.4114864928719648E-2</c:v>
                </c:pt>
                <c:pt idx="5">
                  <c:v>5.4124419853030112E-2</c:v>
                </c:pt>
                <c:pt idx="6">
                  <c:v>5.4127567455740662E-2</c:v>
                </c:pt>
                <c:pt idx="7">
                  <c:v>5.4157611846083732E-2</c:v>
                </c:pt>
                <c:pt idx="8">
                  <c:v>5.4128263341522292E-2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2-13E2-6F40-A995-424DB81A531D}"/>
            </c:ext>
          </c:extLst>
        </c:ser>
        <c:ser>
          <c:idx val="14"/>
          <c:order val="14"/>
          <c:tx>
            <c:strRef>
              <c:f>Models!$BA$27</c:f>
              <c:strCache>
                <c:ptCount val="1"/>
                <c:pt idx="0">
                  <c:v>Lab 2A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Models!$BB$28:$BB$33</c:f>
              <c:numCache>
                <c:formatCode>0.000000</c:formatCode>
                <c:ptCount val="6"/>
                <c:pt idx="0">
                  <c:v>4.9236114643053277</c:v>
                </c:pt>
                <c:pt idx="1">
                  <c:v>4.9257482934302539</c:v>
                </c:pt>
                <c:pt idx="2">
                  <c:v>4.9280229331212064</c:v>
                </c:pt>
                <c:pt idx="3">
                  <c:v>4.9260296189035504</c:v>
                </c:pt>
                <c:pt idx="4">
                  <c:v>4.9238402141848665</c:v>
                </c:pt>
                <c:pt idx="5">
                  <c:v>4.9263474280469373</c:v>
                </c:pt>
              </c:numCache>
            </c:numRef>
          </c:xVal>
          <c:yVal>
            <c:numRef>
              <c:f>Models!$BC$28:$BC$33</c:f>
              <c:numCache>
                <c:formatCode>0.000000</c:formatCode>
                <c:ptCount val="6"/>
                <c:pt idx="0">
                  <c:v>5.4080073450363524E-2</c:v>
                </c:pt>
                <c:pt idx="1">
                  <c:v>5.4104113297674596E-2</c:v>
                </c:pt>
                <c:pt idx="2">
                  <c:v>5.3746877928406753E-2</c:v>
                </c:pt>
                <c:pt idx="3">
                  <c:v>5.4106273487227331E-2</c:v>
                </c:pt>
                <c:pt idx="4">
                  <c:v>5.4117356663590459E-2</c:v>
                </c:pt>
                <c:pt idx="5">
                  <c:v>5.4092388577314993E-2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3-13E2-6F40-A995-424DB81A531D}"/>
            </c:ext>
          </c:extLst>
        </c:ser>
        <c:ser>
          <c:idx val="15"/>
          <c:order val="15"/>
          <c:tx>
            <c:strRef>
              <c:f>Models!$BA$34</c:f>
              <c:strCache>
                <c:ptCount val="1"/>
                <c:pt idx="0">
                  <c:v>Lab 2B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Models!$BB$35:$BB$39</c:f>
              <c:numCache>
                <c:formatCode>0.000000</c:formatCode>
                <c:ptCount val="5"/>
                <c:pt idx="0">
                  <c:v>4.924800374476515</c:v>
                </c:pt>
                <c:pt idx="1">
                  <c:v>4.9269556208355674</c:v>
                </c:pt>
                <c:pt idx="2">
                  <c:v>4.9264477038335563</c:v>
                </c:pt>
                <c:pt idx="3">
                  <c:v>4.9304757674022763</c:v>
                </c:pt>
                <c:pt idx="4">
                  <c:v>4.9318426052175601</c:v>
                </c:pt>
              </c:numCache>
            </c:numRef>
          </c:xVal>
          <c:yVal>
            <c:numRef>
              <c:f>Models!$BC$35:$BC$39</c:f>
              <c:numCache>
                <c:formatCode>0.000000</c:formatCode>
                <c:ptCount val="5"/>
                <c:pt idx="0">
                  <c:v>5.419336062963398E-2</c:v>
                </c:pt>
                <c:pt idx="1">
                  <c:v>5.4218069127416883E-2</c:v>
                </c:pt>
                <c:pt idx="2">
                  <c:v>5.4095253380480234E-2</c:v>
                </c:pt>
                <c:pt idx="3">
                  <c:v>5.4184488223620896E-2</c:v>
                </c:pt>
                <c:pt idx="4">
                  <c:v>5.4184288348466933E-2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4-13E2-6F40-A995-424DB81A531D}"/>
            </c:ext>
          </c:extLst>
        </c:ser>
        <c:ser>
          <c:idx val="0"/>
          <c:order val="16"/>
          <c:tx>
            <c:strRef>
              <c:f>Models!$BA$40</c:f>
              <c:strCache>
                <c:ptCount val="1"/>
                <c:pt idx="0">
                  <c:v>Lab 4A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Models!$BB$41:$BB$49</c:f>
              <c:numCache>
                <c:formatCode>0.000000</c:formatCode>
                <c:ptCount val="9"/>
                <c:pt idx="0">
                  <c:v>4.9301327711358702</c:v>
                </c:pt>
                <c:pt idx="1">
                  <c:v>4.9285657056296559</c:v>
                </c:pt>
                <c:pt idx="2">
                  <c:v>4.9288277863616825</c:v>
                </c:pt>
                <c:pt idx="3">
                  <c:v>4.9291043909706405</c:v>
                </c:pt>
                <c:pt idx="4">
                  <c:v>4.9289678507692152</c:v>
                </c:pt>
                <c:pt idx="5">
                  <c:v>4.9271603865703932</c:v>
                </c:pt>
                <c:pt idx="6">
                  <c:v>4.9275258849328178</c:v>
                </c:pt>
                <c:pt idx="7">
                  <c:v>4.9274606687451374</c:v>
                </c:pt>
                <c:pt idx="8">
                  <c:v>4.927328053041534</c:v>
                </c:pt>
              </c:numCache>
            </c:numRef>
          </c:xVal>
          <c:yVal>
            <c:numRef>
              <c:f>Models!$BC$41:$BC$49</c:f>
              <c:numCache>
                <c:formatCode>0.000000</c:formatCode>
                <c:ptCount val="9"/>
                <c:pt idx="0">
                  <c:v>5.4098446259414394E-2</c:v>
                </c:pt>
                <c:pt idx="1">
                  <c:v>5.4146577031598239E-2</c:v>
                </c:pt>
                <c:pt idx="2">
                  <c:v>5.4129623491078679E-2</c:v>
                </c:pt>
                <c:pt idx="3">
                  <c:v>5.4114893777889188E-2</c:v>
                </c:pt>
                <c:pt idx="4">
                  <c:v>5.4111666964113327E-2</c:v>
                </c:pt>
                <c:pt idx="5">
                  <c:v>5.4101173876110929E-2</c:v>
                </c:pt>
                <c:pt idx="6">
                  <c:v>5.4116498172588685E-2</c:v>
                </c:pt>
                <c:pt idx="7">
                  <c:v>5.4112553306455459E-2</c:v>
                </c:pt>
                <c:pt idx="8">
                  <c:v>5.4061527854894507E-2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5-13E2-6F40-A995-424DB81A531D}"/>
            </c:ext>
          </c:extLst>
        </c:ser>
        <c:ser>
          <c:idx val="1"/>
          <c:order val="17"/>
          <c:tx>
            <c:strRef>
              <c:f>Models!$BA$50</c:f>
              <c:strCache>
                <c:ptCount val="1"/>
                <c:pt idx="0">
                  <c:v>Lab 4B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Models!$BB$51:$BB$58</c:f>
              <c:numCache>
                <c:formatCode>0.000000</c:formatCode>
                <c:ptCount val="8"/>
                <c:pt idx="0">
                  <c:v>4.9292648109326196</c:v>
                </c:pt>
                <c:pt idx="1">
                  <c:v>4.9283555121079594</c:v>
                </c:pt>
                <c:pt idx="2">
                  <c:v>4.9325935301683757</c:v>
                </c:pt>
                <c:pt idx="3">
                  <c:v>4.9290763604629744</c:v>
                </c:pt>
                <c:pt idx="4">
                  <c:v>4.9275994801299241</c:v>
                </c:pt>
                <c:pt idx="5">
                  <c:v>4.9298128158229533</c:v>
                </c:pt>
                <c:pt idx="6">
                  <c:v>4.9272978766105311</c:v>
                </c:pt>
                <c:pt idx="7">
                  <c:v>4.9258765661869788</c:v>
                </c:pt>
              </c:numCache>
            </c:numRef>
          </c:xVal>
          <c:yVal>
            <c:numRef>
              <c:f>Models!$BC$51:$BC$58</c:f>
              <c:numCache>
                <c:formatCode>0.000000</c:formatCode>
                <c:ptCount val="8"/>
                <c:pt idx="0">
                  <c:v>5.4155226211047208E-2</c:v>
                </c:pt>
                <c:pt idx="1">
                  <c:v>5.4119473163145776E-2</c:v>
                </c:pt>
                <c:pt idx="2">
                  <c:v>5.4198885544247719E-2</c:v>
                </c:pt>
                <c:pt idx="3">
                  <c:v>5.4183789882862272E-2</c:v>
                </c:pt>
                <c:pt idx="4">
                  <c:v>5.4152568922367285E-2</c:v>
                </c:pt>
                <c:pt idx="5">
                  <c:v>5.4150339167408836E-2</c:v>
                </c:pt>
                <c:pt idx="6">
                  <c:v>5.414941614464916E-2</c:v>
                </c:pt>
                <c:pt idx="7">
                  <c:v>5.4182134926651714E-2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6-13E2-6F40-A995-424DB81A531D}"/>
            </c:ext>
          </c:extLst>
        </c:ser>
        <c:ser>
          <c:idx val="16"/>
          <c:order val="18"/>
          <c:tx>
            <c:strRef>
              <c:f>Models!$BA$59</c:f>
              <c:strCache>
                <c:ptCount val="1"/>
                <c:pt idx="0">
                  <c:v>Lab 5A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Models!$BB$60:$BB$69</c:f>
              <c:numCache>
                <c:formatCode>0.000000</c:formatCode>
                <c:ptCount val="10"/>
                <c:pt idx="0">
                  <c:v>4.9266483602705602</c:v>
                </c:pt>
                <c:pt idx="1">
                  <c:v>4.9291354036253212</c:v>
                </c:pt>
                <c:pt idx="2">
                  <c:v>4.9260481050695928</c:v>
                </c:pt>
                <c:pt idx="3">
                  <c:v>4.9263210048764385</c:v>
                </c:pt>
                <c:pt idx="4">
                  <c:v>4.9260240747353325</c:v>
                </c:pt>
                <c:pt idx="5">
                  <c:v>4.9261945018380082</c:v>
                </c:pt>
                <c:pt idx="6">
                  <c:v>4.9277131675704311</c:v>
                </c:pt>
                <c:pt idx="7">
                  <c:v>4.9233617061344326</c:v>
                </c:pt>
                <c:pt idx="8">
                  <c:v>4.9260505667566088</c:v>
                </c:pt>
                <c:pt idx="9">
                  <c:v>4.9280226506021814</c:v>
                </c:pt>
              </c:numCache>
            </c:numRef>
          </c:xVal>
          <c:yVal>
            <c:numRef>
              <c:f>Models!$BC$60:$BC$69</c:f>
              <c:numCache>
                <c:formatCode>0.000000</c:formatCode>
                <c:ptCount val="10"/>
                <c:pt idx="0">
                  <c:v>5.4129742925398856E-2</c:v>
                </c:pt>
                <c:pt idx="1">
                  <c:v>5.4174593065295741E-2</c:v>
                </c:pt>
                <c:pt idx="2">
                  <c:v>5.4184240726768078E-2</c:v>
                </c:pt>
                <c:pt idx="3">
                  <c:v>5.4170688234884773E-2</c:v>
                </c:pt>
                <c:pt idx="4">
                  <c:v>5.4204411531572877E-2</c:v>
                </c:pt>
                <c:pt idx="5">
                  <c:v>5.41847050108719E-2</c:v>
                </c:pt>
                <c:pt idx="6">
                  <c:v>5.4180606872802281E-2</c:v>
                </c:pt>
                <c:pt idx="7">
                  <c:v>5.4171131266297377E-2</c:v>
                </c:pt>
                <c:pt idx="8">
                  <c:v>5.4145109012088938E-2</c:v>
                </c:pt>
                <c:pt idx="9">
                  <c:v>5.4189834975309485E-2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7-13E2-6F40-A995-424DB81A531D}"/>
            </c:ext>
          </c:extLst>
        </c:ser>
        <c:ser>
          <c:idx val="17"/>
          <c:order val="19"/>
          <c:tx>
            <c:strRef>
              <c:f>Models!$BA$70</c:f>
              <c:strCache>
                <c:ptCount val="1"/>
                <c:pt idx="0">
                  <c:v>Lab 5B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Models!$BB$71:$BB$80</c:f>
              <c:numCache>
                <c:formatCode>0.000000</c:formatCode>
                <c:ptCount val="10"/>
                <c:pt idx="0">
                  <c:v>4.9252610375974344</c:v>
                </c:pt>
                <c:pt idx="1">
                  <c:v>4.9256540907752226</c:v>
                </c:pt>
                <c:pt idx="2">
                  <c:v>4.9259284969716663</c:v>
                </c:pt>
                <c:pt idx="3">
                  <c:v>4.9248499523628535</c:v>
                </c:pt>
                <c:pt idx="4">
                  <c:v>4.9255012461509171</c:v>
                </c:pt>
                <c:pt idx="5">
                  <c:v>4.9261125542244715</c:v>
                </c:pt>
                <c:pt idx="6">
                  <c:v>4.9253230003689685</c:v>
                </c:pt>
                <c:pt idx="7">
                  <c:v>4.928031699726958</c:v>
                </c:pt>
                <c:pt idx="8">
                  <c:v>4.9294499325060306</c:v>
                </c:pt>
                <c:pt idx="9">
                  <c:v>4.9252013209156917</c:v>
                </c:pt>
              </c:numCache>
            </c:numRef>
          </c:xVal>
          <c:yVal>
            <c:numRef>
              <c:f>Models!$BC$71:$BC$80</c:f>
              <c:numCache>
                <c:formatCode>0.000000</c:formatCode>
                <c:ptCount val="10"/>
                <c:pt idx="0">
                  <c:v>5.4081737600637322E-2</c:v>
                </c:pt>
                <c:pt idx="1">
                  <c:v>5.4096185578994614E-2</c:v>
                </c:pt>
                <c:pt idx="2">
                  <c:v>5.411116533890277E-2</c:v>
                </c:pt>
                <c:pt idx="3">
                  <c:v>5.412485181810122E-2</c:v>
                </c:pt>
                <c:pt idx="4">
                  <c:v>5.4123357824082265E-2</c:v>
                </c:pt>
                <c:pt idx="5">
                  <c:v>5.4107828555159526E-2</c:v>
                </c:pt>
                <c:pt idx="6">
                  <c:v>5.413055399392086E-2</c:v>
                </c:pt>
                <c:pt idx="7">
                  <c:v>5.4105779207595961E-2</c:v>
                </c:pt>
                <c:pt idx="8">
                  <c:v>5.4151370817688095E-2</c:v>
                </c:pt>
                <c:pt idx="9">
                  <c:v>5.4090273065393497E-2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8-13E2-6F40-A995-424DB81A531D}"/>
            </c:ext>
          </c:extLst>
        </c:ser>
        <c:ser>
          <c:idx val="18"/>
          <c:order val="20"/>
          <c:tx>
            <c:strRef>
              <c:f>Models!$BA$81</c:f>
              <c:strCache>
                <c:ptCount val="1"/>
                <c:pt idx="0">
                  <c:v>Lab 10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Models!$BB$82:$BB$86</c:f>
              <c:numCache>
                <c:formatCode>0.000000</c:formatCode>
                <c:ptCount val="5"/>
                <c:pt idx="0">
                  <c:v>4.9270849068319489</c:v>
                </c:pt>
                <c:pt idx="1">
                  <c:v>4.9338492607444859</c:v>
                </c:pt>
                <c:pt idx="2">
                  <c:v>4.9117359212453557</c:v>
                </c:pt>
                <c:pt idx="3">
                  <c:v>4.9272323568629588</c:v>
                </c:pt>
                <c:pt idx="4">
                  <c:v>4.9281391780602384</c:v>
                </c:pt>
              </c:numCache>
            </c:numRef>
          </c:xVal>
          <c:yVal>
            <c:numRef>
              <c:f>Models!$BC$82:$BC$86</c:f>
              <c:numCache>
                <c:formatCode>0.000000</c:formatCode>
                <c:ptCount val="5"/>
                <c:pt idx="0">
                  <c:v>5.6475088932436107E-2</c:v>
                </c:pt>
                <c:pt idx="1">
                  <c:v>5.8946967021321191E-2</c:v>
                </c:pt>
                <c:pt idx="2">
                  <c:v>5.6673612660196958E-2</c:v>
                </c:pt>
                <c:pt idx="3">
                  <c:v>5.7421203531627746E-2</c:v>
                </c:pt>
                <c:pt idx="4">
                  <c:v>5.9013503850106674E-2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9-13E2-6F40-A995-424DB81A531D}"/>
            </c:ext>
          </c:extLst>
        </c:ser>
        <c:ser>
          <c:idx val="19"/>
          <c:order val="21"/>
          <c:tx>
            <c:strRef>
              <c:f>Models!$BA$87</c:f>
              <c:strCache>
                <c:ptCount val="1"/>
                <c:pt idx="0">
                  <c:v>Lab 11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Models!$BB$88:$BB$95</c:f>
              <c:numCache>
                <c:formatCode>0.000000</c:formatCode>
                <c:ptCount val="8"/>
                <c:pt idx="0">
                  <c:v>4.9218393354392882</c:v>
                </c:pt>
                <c:pt idx="1">
                  <c:v>4.92150947849973</c:v>
                </c:pt>
                <c:pt idx="2">
                  <c:v>4.9177619086699202</c:v>
                </c:pt>
                <c:pt idx="3">
                  <c:v>4.9247717621284908</c:v>
                </c:pt>
                <c:pt idx="4">
                  <c:v>4.9184758612922552</c:v>
                </c:pt>
                <c:pt idx="5">
                  <c:v>4.9203844165006192</c:v>
                </c:pt>
                <c:pt idx="6">
                  <c:v>4.9157147272129231</c:v>
                </c:pt>
                <c:pt idx="7">
                  <c:v>4.9213151959237926</c:v>
                </c:pt>
              </c:numCache>
            </c:numRef>
          </c:xVal>
          <c:yVal>
            <c:numRef>
              <c:f>Models!$BC$88:$BC$95</c:f>
              <c:numCache>
                <c:formatCode>0.000000</c:formatCode>
                <c:ptCount val="8"/>
                <c:pt idx="0">
                  <c:v>5.4055149326353462E-2</c:v>
                </c:pt>
                <c:pt idx="1">
                  <c:v>5.4067693249199231E-2</c:v>
                </c:pt>
                <c:pt idx="2">
                  <c:v>5.4163943809402461E-2</c:v>
                </c:pt>
                <c:pt idx="3">
                  <c:v>5.3997503783004157E-2</c:v>
                </c:pt>
                <c:pt idx="4">
                  <c:v>5.41812540925194E-2</c:v>
                </c:pt>
                <c:pt idx="5">
                  <c:v>5.415698428605295E-2</c:v>
                </c:pt>
                <c:pt idx="6">
                  <c:v>5.4125641103304679E-2</c:v>
                </c:pt>
                <c:pt idx="7">
                  <c:v>5.4201972561250963E-2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A-13E2-6F40-A995-424DB81A531D}"/>
            </c:ext>
          </c:extLst>
        </c:ser>
        <c:ser>
          <c:idx val="20"/>
          <c:order val="22"/>
          <c:tx>
            <c:strRef>
              <c:f>Models!$BA$96</c:f>
              <c:strCache>
                <c:ptCount val="1"/>
                <c:pt idx="0">
                  <c:v>Lab 13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Models!$BB$97:$BB$106</c:f>
              <c:numCache>
                <c:formatCode>0.000000</c:formatCode>
                <c:ptCount val="10"/>
                <c:pt idx="0">
                  <c:v>4.9252955777598935</c:v>
                </c:pt>
                <c:pt idx="1">
                  <c:v>4.9227515153512682</c:v>
                </c:pt>
                <c:pt idx="2">
                  <c:v>4.9246134461530326</c:v>
                </c:pt>
                <c:pt idx="3">
                  <c:v>4.9227055196139746</c:v>
                </c:pt>
                <c:pt idx="4">
                  <c:v>4.9260686640580955</c:v>
                </c:pt>
                <c:pt idx="5">
                  <c:v>4.9285769789788425</c:v>
                </c:pt>
                <c:pt idx="6">
                  <c:v>4.9240774602704862</c:v>
                </c:pt>
                <c:pt idx="7">
                  <c:v>4.9194058303308807</c:v>
                </c:pt>
                <c:pt idx="8">
                  <c:v>4.9164889400794634</c:v>
                </c:pt>
                <c:pt idx="9">
                  <c:v>4.926428890738749</c:v>
                </c:pt>
              </c:numCache>
            </c:numRef>
          </c:xVal>
          <c:yVal>
            <c:numRef>
              <c:f>Models!$BC$97:$BC$106</c:f>
              <c:numCache>
                <c:formatCode>0.000000</c:formatCode>
                <c:ptCount val="10"/>
                <c:pt idx="0">
                  <c:v>5.4191767278654483E-2</c:v>
                </c:pt>
                <c:pt idx="1">
                  <c:v>5.4215878525878183E-2</c:v>
                </c:pt>
                <c:pt idx="2">
                  <c:v>5.4201132478159497E-2</c:v>
                </c:pt>
                <c:pt idx="3">
                  <c:v>5.4175385183112178E-2</c:v>
                </c:pt>
                <c:pt idx="4">
                  <c:v>5.4217136691545799E-2</c:v>
                </c:pt>
                <c:pt idx="5">
                  <c:v>5.4176522126421538E-2</c:v>
                </c:pt>
                <c:pt idx="6">
                  <c:v>5.415604107229896E-2</c:v>
                </c:pt>
                <c:pt idx="7">
                  <c:v>5.4236563241068167E-2</c:v>
                </c:pt>
                <c:pt idx="8">
                  <c:v>5.4220933206643125E-2</c:v>
                </c:pt>
                <c:pt idx="9">
                  <c:v>5.4203953733713658E-2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B-13E2-6F40-A995-424DB81A531D}"/>
            </c:ext>
          </c:extLst>
        </c:ser>
        <c:ser>
          <c:idx val="21"/>
          <c:order val="23"/>
          <c:tx>
            <c:strRef>
              <c:f>Models!$BA$131</c:f>
              <c:strCache>
                <c:ptCount val="1"/>
                <c:pt idx="0">
                  <c:v>Lab 14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Models!$BB$132:$BB$138</c:f>
              <c:numCache>
                <c:formatCode>0.000000</c:formatCode>
                <c:ptCount val="7"/>
                <c:pt idx="0">
                  <c:v>4.9258058116927392</c:v>
                </c:pt>
                <c:pt idx="1">
                  <c:v>4.9205361016752667</c:v>
                </c:pt>
                <c:pt idx="2">
                  <c:v>4.9205576314056314</c:v>
                </c:pt>
                <c:pt idx="3">
                  <c:v>4.9231834045053731</c:v>
                </c:pt>
                <c:pt idx="4">
                  <c:v>4.9238045319236958</c:v>
                </c:pt>
                <c:pt idx="5">
                  <c:v>4.9207000462430663</c:v>
                </c:pt>
                <c:pt idx="6">
                  <c:v>4.922303656448566</c:v>
                </c:pt>
              </c:numCache>
            </c:numRef>
          </c:xVal>
          <c:yVal>
            <c:numRef>
              <c:f>Models!$BC$132:$BC$138</c:f>
              <c:numCache>
                <c:formatCode>0.000000</c:formatCode>
                <c:ptCount val="7"/>
                <c:pt idx="0">
                  <c:v>5.409790223588698E-2</c:v>
                </c:pt>
                <c:pt idx="1">
                  <c:v>5.4104586908851733E-2</c:v>
                </c:pt>
                <c:pt idx="2">
                  <c:v>5.4076600102772945E-2</c:v>
                </c:pt>
                <c:pt idx="3">
                  <c:v>5.425825882254344E-2</c:v>
                </c:pt>
                <c:pt idx="4">
                  <c:v>5.4145377053942526E-2</c:v>
                </c:pt>
                <c:pt idx="5">
                  <c:v>5.3992324592409255E-2</c:v>
                </c:pt>
                <c:pt idx="6">
                  <c:v>5.4147960376579013E-2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C-13E2-6F40-A995-424DB81A531D}"/>
            </c:ext>
          </c:extLst>
        </c:ser>
        <c:ser>
          <c:idx val="22"/>
          <c:order val="24"/>
          <c:tx>
            <c:strRef>
              <c:f>Models!$BA$107</c:f>
              <c:strCache>
                <c:ptCount val="1"/>
                <c:pt idx="0">
                  <c:v>Lab 15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Models!$BB$108:$BB$116</c:f>
              <c:numCache>
                <c:formatCode>0.000000</c:formatCode>
                <c:ptCount val="9"/>
                <c:pt idx="0">
                  <c:v>4.9276088833360356</c:v>
                </c:pt>
                <c:pt idx="1">
                  <c:v>4.9259965505126377</c:v>
                </c:pt>
                <c:pt idx="2">
                  <c:v>4.9298527204672595</c:v>
                </c:pt>
                <c:pt idx="3">
                  <c:v>4.9265531943167948</c:v>
                </c:pt>
                <c:pt idx="4">
                  <c:v>4.9290491354814003</c:v>
                </c:pt>
                <c:pt idx="5">
                  <c:v>4.9253379298561537</c:v>
                </c:pt>
                <c:pt idx="6">
                  <c:v>4.9310402830994473</c:v>
                </c:pt>
                <c:pt idx="7">
                  <c:v>4.9276924468918164</c:v>
                </c:pt>
                <c:pt idx="8">
                  <c:v>4.9285365156994194</c:v>
                </c:pt>
              </c:numCache>
            </c:numRef>
          </c:xVal>
          <c:yVal>
            <c:numRef>
              <c:f>Models!$BC$108:$BC$116</c:f>
              <c:numCache>
                <c:formatCode>0.000000</c:formatCode>
                <c:ptCount val="9"/>
                <c:pt idx="0">
                  <c:v>5.4154826243186287E-2</c:v>
                </c:pt>
                <c:pt idx="1">
                  <c:v>5.4135389017670316E-2</c:v>
                </c:pt>
                <c:pt idx="2">
                  <c:v>5.4129685884359756E-2</c:v>
                </c:pt>
                <c:pt idx="3">
                  <c:v>5.4174132711901066E-2</c:v>
                </c:pt>
                <c:pt idx="4">
                  <c:v>5.4198946410661621E-2</c:v>
                </c:pt>
                <c:pt idx="5">
                  <c:v>5.4175849123476318E-2</c:v>
                </c:pt>
                <c:pt idx="6">
                  <c:v>5.4133417922748055E-2</c:v>
                </c:pt>
                <c:pt idx="7">
                  <c:v>5.4173580144492806E-2</c:v>
                </c:pt>
                <c:pt idx="8">
                  <c:v>5.4159377390928742E-2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D-13E2-6F40-A995-424DB81A531D}"/>
            </c:ext>
          </c:extLst>
        </c:ser>
        <c:ser>
          <c:idx val="23"/>
          <c:order val="25"/>
          <c:tx>
            <c:strRef>
              <c:f>Models!$BA$117</c:f>
              <c:strCache>
                <c:ptCount val="1"/>
                <c:pt idx="0">
                  <c:v>Lab 16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Models!$BB$118:$BB$130</c:f>
              <c:numCache>
                <c:formatCode>0.000000</c:formatCode>
                <c:ptCount val="13"/>
                <c:pt idx="0">
                  <c:v>4.9256428638971981</c:v>
                </c:pt>
                <c:pt idx="1">
                  <c:v>4.9223715462058655</c:v>
                </c:pt>
                <c:pt idx="2">
                  <c:v>4.9235220617472102</c:v>
                </c:pt>
                <c:pt idx="3">
                  <c:v>4.9256769316508633</c:v>
                </c:pt>
                <c:pt idx="4">
                  <c:v>4.9245227075460649</c:v>
                </c:pt>
                <c:pt idx="5">
                  <c:v>4.9245830179219228</c:v>
                </c:pt>
                <c:pt idx="6">
                  <c:v>4.925722797752778</c:v>
                </c:pt>
                <c:pt idx="7">
                  <c:v>4.9229917498871272</c:v>
                </c:pt>
                <c:pt idx="8">
                  <c:v>4.922558830514844</c:v>
                </c:pt>
                <c:pt idx="9">
                  <c:v>4.9216062117808814</c:v>
                </c:pt>
                <c:pt idx="10">
                  <c:v>4.9242765405903945</c:v>
                </c:pt>
                <c:pt idx="11">
                  <c:v>4.9251982956780251</c:v>
                </c:pt>
                <c:pt idx="12">
                  <c:v>4.9242919469580224</c:v>
                </c:pt>
              </c:numCache>
            </c:numRef>
          </c:xVal>
          <c:yVal>
            <c:numRef>
              <c:f>Models!$BC$118:$BC$130</c:f>
              <c:numCache>
                <c:formatCode>0.000000</c:formatCode>
                <c:ptCount val="13"/>
                <c:pt idx="0">
                  <c:v>5.4104780442632075E-2</c:v>
                </c:pt>
                <c:pt idx="1">
                  <c:v>5.4183443859110593E-2</c:v>
                </c:pt>
                <c:pt idx="2">
                  <c:v>5.4178541285245983E-2</c:v>
                </c:pt>
                <c:pt idx="3">
                  <c:v>5.4180762747357336E-2</c:v>
                </c:pt>
                <c:pt idx="4">
                  <c:v>5.4078500178426865E-2</c:v>
                </c:pt>
                <c:pt idx="5">
                  <c:v>5.4172843438094746E-2</c:v>
                </c:pt>
                <c:pt idx="6">
                  <c:v>5.4185345829489029E-2</c:v>
                </c:pt>
                <c:pt idx="7">
                  <c:v>5.4220656813681115E-2</c:v>
                </c:pt>
                <c:pt idx="8">
                  <c:v>5.4162213829674337E-2</c:v>
                </c:pt>
                <c:pt idx="9">
                  <c:v>5.4102863240956811E-2</c:v>
                </c:pt>
                <c:pt idx="10">
                  <c:v>5.4121216415785989E-2</c:v>
                </c:pt>
                <c:pt idx="11">
                  <c:v>5.4150468504342388E-2</c:v>
                </c:pt>
                <c:pt idx="12">
                  <c:v>5.420381439062999E-2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E-13E2-6F40-A995-424DB81A5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888048"/>
        <c:axId val="485902544"/>
      </c:scatterChart>
      <c:valAx>
        <c:axId val="485888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/>
                  <a:t>206Pb/205Pb (corrected)</a:t>
                </a:r>
              </a:p>
            </c:rich>
          </c:tx>
          <c:layout>
            <c:manualLayout>
              <c:xMode val="edge"/>
              <c:yMode val="edge"/>
              <c:x val="0.29240626566392902"/>
              <c:y val="0.939195352484235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5902544"/>
        <c:crosses val="autoZero"/>
        <c:crossBetween val="midCat"/>
      </c:valAx>
      <c:valAx>
        <c:axId val="485902544"/>
        <c:scaling>
          <c:orientation val="minMax"/>
          <c:max val="5.4399999999999997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/>
                  <a:t>207Pb/206Pb (corrected)</a:t>
                </a:r>
              </a:p>
            </c:rich>
          </c:tx>
          <c:layout>
            <c:manualLayout>
              <c:xMode val="edge"/>
              <c:yMode val="edge"/>
              <c:x val="2.0195218134202776E-3"/>
              <c:y val="0.320845858317600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00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5888048"/>
        <c:crosses val="autoZero"/>
        <c:crossBetween val="midCat"/>
        <c:minorUnit val="1.0000000000000001E-5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3992235306715304"/>
          <c:y val="5.9022997870016025E-2"/>
          <c:w val="0.25191920594475814"/>
          <c:h val="0.8971878831152763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74569856392637"/>
          <c:y val="8.1970855550198618E-2"/>
          <c:w val="0.60829192440512836"/>
          <c:h val="0.7962772983336176"/>
        </c:manualLayout>
      </c:layout>
      <c:scatterChart>
        <c:scatterStyle val="lineMarker"/>
        <c:varyColors val="0"/>
        <c:ser>
          <c:idx val="2"/>
          <c:order val="0"/>
          <c:tx>
            <c:v>Fractionation (±%/amu)</c:v>
          </c:tx>
          <c:spPr>
            <a:ln w="19050" cap="rnd">
              <a:solidFill>
                <a:schemeClr val="tx1"/>
              </a:solidFill>
              <a:prstDash val="solid"/>
              <a:round/>
              <a:headEnd type="none" w="lg" len="med"/>
              <a:tailEnd type="none" w="lg" len="med"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62BD2026-9657-DF42-A222-29272915BAC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8A09-F043-AECD-A162F67A11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8875971-EB44-8B49-A921-156EF20D9B7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8A09-F043-AECD-A162F67A11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767B6CD-F5F2-B64D-8A02-BE619D91730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8A09-F043-AECD-A162F67A11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CD1A7C3-11CE-0448-8D9A-869D4C39882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8A09-F043-AECD-A162F67A11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70E852A-E0B5-584A-B261-571713AA2A1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8A09-F043-AECD-A162F67A11B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76FDE36-7FCD-124B-B3D9-FD7A3A322BA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8A09-F043-AECD-A162F67A11B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03186D6-0F73-0744-AED3-D35BA763C2A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8A09-F043-AECD-A162F67A11B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6E0FA21-FB63-A54A-BDED-79F0C24CD45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8A09-F043-AECD-A162F67A11B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E98139C3-0D5A-194E-B8A4-9D023332C84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8A09-F043-AECD-A162F67A11B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D706E443-FBD1-8441-B569-1FD60D239E0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8A09-F043-AECD-A162F67A11B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7A495AD8-C1F7-4F4B-8BBF-DA8F0D7E4B8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8A09-F043-AECD-A162F67A11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Models!$G$5:$Q$5</c:f>
              <c:numCache>
                <c:formatCode>General</c:formatCode>
                <c:ptCount val="11"/>
                <c:pt idx="0">
                  <c:v>4.9225335389999998</c:v>
                </c:pt>
                <c:pt idx="1">
                  <c:v>4.9235190311999997</c:v>
                </c:pt>
                <c:pt idx="2">
                  <c:v>4.9245045233999996</c:v>
                </c:pt>
                <c:pt idx="3">
                  <c:v>4.9254900156000003</c:v>
                </c:pt>
                <c:pt idx="4">
                  <c:v>4.9264755078000002</c:v>
                </c:pt>
                <c:pt idx="5" formatCode="0.00000">
                  <c:v>4.9274610000000001</c:v>
                </c:pt>
                <c:pt idx="6">
                  <c:v>4.9284464922</c:v>
                </c:pt>
                <c:pt idx="7">
                  <c:v>4.9294319843999999</c:v>
                </c:pt>
                <c:pt idx="8">
                  <c:v>4.9304174765999997</c:v>
                </c:pt>
                <c:pt idx="9">
                  <c:v>4.9314029687999996</c:v>
                </c:pt>
                <c:pt idx="10">
                  <c:v>4.9323884609999995</c:v>
                </c:pt>
              </c:numCache>
            </c:numRef>
          </c:xVal>
          <c:yVal>
            <c:numRef>
              <c:f>Models!$G$6:$Q$6</c:f>
              <c:numCache>
                <c:formatCode>General</c:formatCode>
                <c:ptCount val="11"/>
                <c:pt idx="0">
                  <c:v>5.4058887E-2</c:v>
                </c:pt>
                <c:pt idx="1">
                  <c:v>5.4069709600000002E-2</c:v>
                </c:pt>
                <c:pt idx="2">
                  <c:v>5.4080532199999996E-2</c:v>
                </c:pt>
                <c:pt idx="3">
                  <c:v>5.4091354800000005E-2</c:v>
                </c:pt>
                <c:pt idx="4">
                  <c:v>5.41021774E-2</c:v>
                </c:pt>
                <c:pt idx="5" formatCode="0.000000">
                  <c:v>5.4113000000000001E-2</c:v>
                </c:pt>
                <c:pt idx="6">
                  <c:v>5.4123822600000003E-2</c:v>
                </c:pt>
                <c:pt idx="7">
                  <c:v>5.4134645199999998E-2</c:v>
                </c:pt>
                <c:pt idx="8">
                  <c:v>5.4145467799999999E-2</c:v>
                </c:pt>
                <c:pt idx="9">
                  <c:v>5.4156290399999994E-2</c:v>
                </c:pt>
                <c:pt idx="10">
                  <c:v>5.4167112999999996E-2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Models!$G$4:$Q$4</c15:f>
                <c15:dlblRangeCache>
                  <c:ptCount val="11"/>
                  <c:pt idx="0">
                    <c:v>-0.10</c:v>
                  </c:pt>
                  <c:pt idx="1">
                    <c:v>-0.08</c:v>
                  </c:pt>
                  <c:pt idx="2">
                    <c:v>-0.06</c:v>
                  </c:pt>
                  <c:pt idx="3">
                    <c:v>-0.04</c:v>
                  </c:pt>
                  <c:pt idx="4">
                    <c:v>-0.02</c:v>
                  </c:pt>
                  <c:pt idx="5">
                    <c:v>0.00</c:v>
                  </c:pt>
                  <c:pt idx="6">
                    <c:v>+0.02</c:v>
                  </c:pt>
                  <c:pt idx="7">
                    <c:v>+0.04</c:v>
                  </c:pt>
                  <c:pt idx="8">
                    <c:v>+0.06</c:v>
                  </c:pt>
                  <c:pt idx="9">
                    <c:v>+0.08</c:v>
                  </c:pt>
                  <c:pt idx="10">
                    <c:v>+0.10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8A09-F043-AECD-A162F67A11B7}"/>
            </c:ext>
          </c:extLst>
        </c:ser>
        <c:ser>
          <c:idx val="3"/>
          <c:order val="1"/>
          <c:tx>
            <c:v>Deadtime (±ns) [1M cps]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FE9C152E-82AC-F04F-8BC6-47C9E8331D1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8A09-F043-AECD-A162F67A11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E49E76D-98ED-6745-BB6C-3EAD34DCB5B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8A09-F043-AECD-A162F67A11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F21D696-650D-764B-AF83-973C07F45D9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8A09-F043-AECD-A162F67A11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8F9926B-89EE-0049-A950-B546E1E72E3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8A09-F043-AECD-A162F67A11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FE80A02-AC9C-8D4E-AAA9-3E3EAE2C9EC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8A09-F043-AECD-A162F67A11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Models!$G$19:$K$19</c:f>
              <c:numCache>
                <c:formatCode>0.000000</c:formatCode>
                <c:ptCount val="5"/>
                <c:pt idx="0">
                  <c:v>4.923031019545113</c:v>
                </c:pt>
                <c:pt idx="1">
                  <c:v>4.9235213371328586</c:v>
                </c:pt>
                <c:pt idx="2">
                  <c:v>4.9240117772999996</c:v>
                </c:pt>
                <c:pt idx="3">
                  <c:v>4.9245023400925119</c:v>
                </c:pt>
                <c:pt idx="4">
                  <c:v>4.9249930255563878</c:v>
                </c:pt>
              </c:numCache>
            </c:numRef>
          </c:xVal>
          <c:yVal>
            <c:numRef>
              <c:f>Models!$G$20:$K$20</c:f>
              <c:numCache>
                <c:formatCode>0.000000</c:formatCode>
                <c:ptCount val="5"/>
                <c:pt idx="0">
                  <c:v>5.4087908477677457E-2</c:v>
                </c:pt>
                <c:pt idx="1">
                  <c:v>5.4081514732056551E-2</c:v>
                </c:pt>
                <c:pt idx="2">
                  <c:v>5.4075120900000002E-2</c:v>
                </c:pt>
                <c:pt idx="3">
                  <c:v>5.4068726981506054E-2</c:v>
                </c:pt>
                <c:pt idx="4">
                  <c:v>5.4062332976572966E-2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Models!$G$10:$K$10</c15:f>
                <c15:dlblRangeCache>
                  <c:ptCount val="5"/>
                  <c:pt idx="0">
                    <c:v>-0.5</c:v>
                  </c:pt>
                  <c:pt idx="1">
                    <c:v>-0.25</c:v>
                  </c:pt>
                  <c:pt idx="2">
                    <c:v>0</c:v>
                  </c:pt>
                  <c:pt idx="3">
                    <c:v>0.25</c:v>
                  </c:pt>
                  <c:pt idx="4">
                    <c:v>0.5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8A09-F043-AECD-A162F67A11B7}"/>
            </c:ext>
          </c:extLst>
        </c:ser>
        <c:ser>
          <c:idx val="4"/>
          <c:order val="2"/>
          <c:tx>
            <c:v>Deadtime (±ns) [500K cps]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E06F869-2139-9941-92D2-8B006E9ADD3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8A09-F043-AECD-A162F67A11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3F833D3-09C5-4A42-975B-63C7F4F343F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8A09-F043-AECD-A162F67A11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9AEA639-D683-5141-AD8C-F487B96D840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8A09-F043-AECD-A162F67A11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179C93A-8A69-864E-8369-D7E1E5B3436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8A09-F043-AECD-A162F67A11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8064610-1D6D-394F-9B4A-A2480ECCDBA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8A09-F043-AECD-A162F67A11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Models!$G$14:$K$14</c:f>
              <c:numCache>
                <c:formatCode>0.000000</c:formatCode>
                <c:ptCount val="5"/>
                <c:pt idx="0">
                  <c:v>4.9225432517741128</c:v>
                </c:pt>
                <c:pt idx="1">
                  <c:v>4.9235236424893776</c:v>
                </c:pt>
                <c:pt idx="2">
                  <c:v>4.9245045233999996</c:v>
                </c:pt>
                <c:pt idx="3">
                  <c:v>4.9254858948737175</c:v>
                </c:pt>
                <c:pt idx="4">
                  <c:v>4.9264677572786395</c:v>
                </c:pt>
              </c:numCache>
            </c:numRef>
          </c:xVal>
          <c:yVal>
            <c:numRef>
              <c:f>Models!$G$15:$K$15</c:f>
              <c:numCache>
                <c:formatCode>0.000000</c:formatCode>
                <c:ptCount val="5"/>
                <c:pt idx="0">
                  <c:v>5.4106109422503573E-2</c:v>
                </c:pt>
                <c:pt idx="1">
                  <c:v>5.4093320984153176E-2</c:v>
                </c:pt>
                <c:pt idx="2">
                  <c:v>5.4080532199999996E-2</c:v>
                </c:pt>
                <c:pt idx="3">
                  <c:v>5.4067743070030018E-2</c:v>
                </c:pt>
                <c:pt idx="4">
                  <c:v>5.405495359422921E-2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Models!$G$10:$K$10</c15:f>
                <c15:dlblRangeCache>
                  <c:ptCount val="5"/>
                  <c:pt idx="0">
                    <c:v>-0.5</c:v>
                  </c:pt>
                  <c:pt idx="1">
                    <c:v>-0.25</c:v>
                  </c:pt>
                  <c:pt idx="2">
                    <c:v>0</c:v>
                  </c:pt>
                  <c:pt idx="3">
                    <c:v>0.25</c:v>
                  </c:pt>
                  <c:pt idx="4">
                    <c:v>0.5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7-8A09-F043-AECD-A162F67A11B7}"/>
            </c:ext>
          </c:extLst>
        </c:ser>
        <c:ser>
          <c:idx val="5"/>
          <c:order val="3"/>
          <c:tx>
            <c:v>Deadtime (±ns) [250K cps]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D92E200-891A-044A-93CD-E69D62FC259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8A09-F043-AECD-A162F67A11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4925A63-A6DA-0142-806E-3E2753F023F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8A09-F043-AECD-A162F67A11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106950F-C202-524F-9026-2B3BBB2BE91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8A09-F043-AECD-A162F67A11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33C3926-9614-DA4B-8077-FF8F144B25B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8A09-F043-AECD-A162F67A11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283B1F3-CFE0-384E-9519-4B9FDC0FA53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8A09-F043-AECD-A162F67A11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Models!$G$24:$K$24</c:f>
              <c:numCache>
                <c:formatCode>0.000000</c:formatCode>
                <c:ptCount val="5"/>
                <c:pt idx="0">
                  <c:v>4.9230286526184228</c:v>
                </c:pt>
                <c:pt idx="1">
                  <c:v>4.9232738265858371</c:v>
                </c:pt>
                <c:pt idx="2">
                  <c:v>4.9235190311999997</c:v>
                </c:pt>
                <c:pt idx="3">
                  <c:v>4.9237642664666543</c:v>
                </c:pt>
                <c:pt idx="4">
                  <c:v>4.9240095323915485</c:v>
                </c:pt>
              </c:numCache>
            </c:numRef>
          </c:xVal>
          <c:yVal>
            <c:numRef>
              <c:f>Models!$G$25:$K$25</c:f>
              <c:numCache>
                <c:formatCode>0.000000</c:formatCode>
                <c:ptCount val="5"/>
                <c:pt idx="0">
                  <c:v>5.4076102828802965E-2</c:v>
                </c:pt>
                <c:pt idx="1">
                  <c:v>5.4072906225203957E-2</c:v>
                </c:pt>
                <c:pt idx="2">
                  <c:v>5.4069709600000002E-2</c:v>
                </c:pt>
                <c:pt idx="3">
                  <c:v>5.4066512953190912E-2</c:v>
                </c:pt>
                <c:pt idx="4">
                  <c:v>5.4063316284776446E-2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Models!$G$10:$K$10</c15:f>
                <c15:dlblRangeCache>
                  <c:ptCount val="5"/>
                  <c:pt idx="0">
                    <c:v>-0.5</c:v>
                  </c:pt>
                  <c:pt idx="1">
                    <c:v>-0.25</c:v>
                  </c:pt>
                  <c:pt idx="2">
                    <c:v>0</c:v>
                  </c:pt>
                  <c:pt idx="3">
                    <c:v>0.25</c:v>
                  </c:pt>
                  <c:pt idx="4">
                    <c:v>0.5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D-8A09-F043-AECD-A162F67A11B7}"/>
            </c:ext>
          </c:extLst>
        </c:ser>
        <c:ser>
          <c:idx val="8"/>
          <c:order val="4"/>
          <c:tx>
            <c:v>Faraday bias (±ppm) [207]</c:v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698B7FEE-1DBB-0F4C-9FB0-89D7AF91110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8A09-F043-AECD-A162F67A11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3FAFF5D-AE5D-3147-A556-08B8D38C7B1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8A09-F043-AECD-A162F67A11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8A69338-C340-0948-978C-699586FF8F2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8A09-F043-AECD-A162F67A11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CC70FD7-AD3D-8143-951B-005417DC798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8A09-F043-AECD-A162F67A11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87474BF-86FC-4C44-9F7D-07A718CC421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8A09-F043-AECD-A162F67A11B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69BD9D6-E034-AD4C-80E4-1370A331F83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8A09-F043-AECD-A162F67A11B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F0F60E8-F16A-F643-B0B7-3EB7CEA2322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8A09-F043-AECD-A162F67A11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Models!$G$30:$M$30</c:f>
              <c:numCache>
                <c:formatCode>0.0000000</c:formatCode>
                <c:ptCount val="7"/>
                <c:pt idx="0">
                  <c:v>4.9314029687999996</c:v>
                </c:pt>
                <c:pt idx="1">
                  <c:v>4.9314029687999996</c:v>
                </c:pt>
                <c:pt idx="2">
                  <c:v>4.9314029687999996</c:v>
                </c:pt>
                <c:pt idx="3">
                  <c:v>4.9314029687999996</c:v>
                </c:pt>
                <c:pt idx="4">
                  <c:v>4.9314029687999996</c:v>
                </c:pt>
                <c:pt idx="5">
                  <c:v>4.9314029687999996</c:v>
                </c:pt>
                <c:pt idx="6">
                  <c:v>4.9314029687999996</c:v>
                </c:pt>
              </c:numCache>
            </c:numRef>
          </c:xVal>
          <c:yVal>
            <c:numRef>
              <c:f>Models!$G$29:$M$29</c:f>
              <c:numCache>
                <c:formatCode>0.0000000</c:formatCode>
                <c:ptCount val="7"/>
                <c:pt idx="0">
                  <c:v>5.4145459141919997E-2</c:v>
                </c:pt>
                <c:pt idx="1">
                  <c:v>5.4150874770959992E-2</c:v>
                </c:pt>
                <c:pt idx="2">
                  <c:v>5.4156290399999994E-2</c:v>
                </c:pt>
                <c:pt idx="3">
                  <c:v>5.4156290399999994E-2</c:v>
                </c:pt>
                <c:pt idx="4">
                  <c:v>5.4156290399999994E-2</c:v>
                </c:pt>
                <c:pt idx="5">
                  <c:v>5.4161706029039997E-2</c:v>
                </c:pt>
                <c:pt idx="6">
                  <c:v>5.4167121658079992E-2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Models!$G$28:$M$28</c15:f>
                <c15:dlblRangeCache>
                  <c:ptCount val="7"/>
                  <c:pt idx="0">
                    <c:v>-200</c:v>
                  </c:pt>
                  <c:pt idx="1">
                    <c:v>-100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100</c:v>
                  </c:pt>
                  <c:pt idx="6">
                    <c:v>200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5-8A09-F043-AECD-A162F67A11B7}"/>
            </c:ext>
          </c:extLst>
        </c:ser>
        <c:ser>
          <c:idx val="9"/>
          <c:order val="5"/>
          <c:tx>
            <c:v>Faraday bias (±ppm) [206]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6DE141C3-D9F5-784E-AC57-9E263BE87E8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8A09-F043-AECD-A162F67A11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B6B8D70-411D-8043-B5D7-B365EFAF5BA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8A09-F043-AECD-A162F67A11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1B686DC-38D4-E747-B8CC-23029743AA1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8A09-F043-AECD-A162F67A11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114B57B-E82F-7B41-BAEE-92FB934C4B6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8A09-F043-AECD-A162F67A11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33CF692-1082-544A-865B-08F5C210E24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8A09-F043-AECD-A162F67A11B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51A0DF6-8548-E841-A66C-FB9F87055B7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8A09-F043-AECD-A162F67A11B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EF80909-F216-7048-845C-BB921598B03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8A09-F043-AECD-A162F67A11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Models!$G$32:$M$32</c:f>
              <c:numCache>
                <c:formatCode>0.0000000</c:formatCode>
                <c:ptCount val="7"/>
                <c:pt idx="0">
                  <c:v>4.9304166882062397</c:v>
                </c:pt>
                <c:pt idx="1">
                  <c:v>4.9309098285031192</c:v>
                </c:pt>
                <c:pt idx="2">
                  <c:v>4.9314029687999996</c:v>
                </c:pt>
                <c:pt idx="3">
                  <c:v>4.9314029687999996</c:v>
                </c:pt>
                <c:pt idx="4">
                  <c:v>4.9314029687999996</c:v>
                </c:pt>
                <c:pt idx="5">
                  <c:v>4.93189610909688</c:v>
                </c:pt>
                <c:pt idx="6">
                  <c:v>4.9323892493937596</c:v>
                </c:pt>
              </c:numCache>
            </c:numRef>
          </c:xVal>
          <c:yVal>
            <c:numRef>
              <c:f>Models!$G$31:$M$31</c:f>
              <c:numCache>
                <c:formatCode>0.0000000</c:formatCode>
                <c:ptCount val="7"/>
                <c:pt idx="0">
                  <c:v>5.4167123824764948E-2</c:v>
                </c:pt>
                <c:pt idx="1">
                  <c:v>5.416170657065706E-2</c:v>
                </c:pt>
                <c:pt idx="2">
                  <c:v>5.4156290399999994E-2</c:v>
                </c:pt>
                <c:pt idx="3">
                  <c:v>5.4156290399999994E-2</c:v>
                </c:pt>
                <c:pt idx="4">
                  <c:v>5.4156290399999994E-2</c:v>
                </c:pt>
                <c:pt idx="5">
                  <c:v>5.4150875312468746E-2</c:v>
                </c:pt>
                <c:pt idx="6">
                  <c:v>5.4145461307738445E-2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Models!$G$28:$M$28</c15:f>
                <c15:dlblRangeCache>
                  <c:ptCount val="7"/>
                  <c:pt idx="0">
                    <c:v>-200</c:v>
                  </c:pt>
                  <c:pt idx="1">
                    <c:v>-100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100</c:v>
                  </c:pt>
                  <c:pt idx="6">
                    <c:v>200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D-8A09-F043-AECD-A162F67A11B7}"/>
            </c:ext>
          </c:extLst>
        </c:ser>
        <c:ser>
          <c:idx val="10"/>
          <c:order val="6"/>
          <c:tx>
            <c:v>Faraday bias (±ppm) [205]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E5F1DCA7-B71E-6F4E-A446-0366D46BB66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8A09-F043-AECD-A162F67A11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10CB239-5525-3346-96FD-9B0451D21E2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8A09-F043-AECD-A162F67A11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3CC66CF-D073-7148-8C3C-E77BA5EA56A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8A09-F043-AECD-A162F67A11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6E00985-9FC2-914C-9A51-825874C8B7F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8A09-F043-AECD-A162F67A11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4D86AC5-9E69-5949-B97F-7526362CF69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8A09-F043-AECD-A162F67A11B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552DE45-B296-7147-9874-FB92A0B7371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8A09-F043-AECD-A162F67A11B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8D56535-DE83-494D-8536-FCC68C6969B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8A09-F043-AECD-A162F67A11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Models!$G$34:$M$34</c:f>
              <c:numCache>
                <c:formatCode>0.0000000</c:formatCode>
                <c:ptCount val="7"/>
                <c:pt idx="0">
                  <c:v>4.9323894466893377</c:v>
                </c:pt>
                <c:pt idx="1">
                  <c:v>4.9318961584158414</c:v>
                </c:pt>
                <c:pt idx="2">
                  <c:v>4.9314029687999996</c:v>
                </c:pt>
                <c:pt idx="3">
                  <c:v>4.9314029687999996</c:v>
                </c:pt>
                <c:pt idx="4">
                  <c:v>4.9314029687999996</c:v>
                </c:pt>
                <c:pt idx="5">
                  <c:v>4.9309098778122182</c:v>
                </c:pt>
                <c:pt idx="6">
                  <c:v>4.9304168854229156</c:v>
                </c:pt>
              </c:numCache>
            </c:numRef>
          </c:xVal>
          <c:yVal>
            <c:numRef>
              <c:f>Models!$G$33:$M$33</c:f>
              <c:numCache>
                <c:formatCode>0.0000000</c:formatCode>
                <c:ptCount val="7"/>
                <c:pt idx="0">
                  <c:v>5.4156290399999994E-2</c:v>
                </c:pt>
                <c:pt idx="1">
                  <c:v>5.4156290399999994E-2</c:v>
                </c:pt>
                <c:pt idx="2">
                  <c:v>5.4156290399999994E-2</c:v>
                </c:pt>
                <c:pt idx="3">
                  <c:v>5.4156290399999994E-2</c:v>
                </c:pt>
                <c:pt idx="4">
                  <c:v>5.4156290399999994E-2</c:v>
                </c:pt>
                <c:pt idx="5">
                  <c:v>5.4156290399999994E-2</c:v>
                </c:pt>
                <c:pt idx="6">
                  <c:v>5.4156290399999994E-2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Models!$G$28:$M$28</c15:f>
                <c15:dlblRangeCache>
                  <c:ptCount val="7"/>
                  <c:pt idx="0">
                    <c:v>-200</c:v>
                  </c:pt>
                  <c:pt idx="1">
                    <c:v>-100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100</c:v>
                  </c:pt>
                  <c:pt idx="6">
                    <c:v>200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5-8A09-F043-AECD-A162F67A11B7}"/>
            </c:ext>
          </c:extLst>
        </c:ser>
        <c:ser>
          <c:idx val="6"/>
          <c:order val="7"/>
          <c:tx>
            <c:v>Interference (excess cps) [1:1]</c:v>
          </c:tx>
          <c:spPr>
            <a:ln w="12700" cap="rnd">
              <a:solidFill>
                <a:srgbClr val="714B8D"/>
              </a:solidFill>
              <a:prstDash val="sysDash"/>
              <a:round/>
            </a:ln>
            <a:effectLst/>
          </c:spPr>
          <c:marker>
            <c:symbol val="circle"/>
            <c:size val="3"/>
            <c:spPr>
              <a:solidFill>
                <a:srgbClr val="714B8D"/>
              </a:solidFill>
              <a:ln w="9525">
                <a:noFill/>
                <a:prstDash val="solid"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FF34D30-3ECD-0F48-826B-88CAFA6CAD0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8A09-F043-AECD-A162F67A11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E9866AD-33CE-D140-A0FF-FA867E937B2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8A09-F043-AECD-A162F67A11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D29F5A0-FD5F-544A-9CC3-B7D6B20899B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8A09-F043-AECD-A162F67A11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62D6743-DE45-A64A-B9DC-93E5CBB6D76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8A09-F043-AECD-A162F67A11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714B8D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Models!$G$41:$J$41</c:f>
              <c:numCache>
                <c:formatCode>0.000000</c:formatCode>
                <c:ptCount val="4"/>
                <c:pt idx="0">
                  <c:v>4.9274610000000001</c:v>
                </c:pt>
                <c:pt idx="1">
                  <c:v>4.9270739899214107</c:v>
                </c:pt>
                <c:pt idx="2">
                  <c:v>4.9266870561068732</c:v>
                </c:pt>
                <c:pt idx="3">
                  <c:v>4.9255267120222053</c:v>
                </c:pt>
              </c:numCache>
            </c:numRef>
          </c:xVal>
          <c:yVal>
            <c:numRef>
              <c:f>Models!$G$42:$J$42</c:f>
              <c:numCache>
                <c:formatCode>0.0000000</c:formatCode>
                <c:ptCount val="4"/>
                <c:pt idx="0">
                  <c:v>5.4113000000000001E-2</c:v>
                </c:pt>
                <c:pt idx="1">
                  <c:v>5.4131917361652765E-2</c:v>
                </c:pt>
                <c:pt idx="2">
                  <c:v>5.4150833966641332E-2</c:v>
                </c:pt>
                <c:pt idx="3">
                  <c:v>5.4207579242075796E-2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Models!$G$37:$J$37</c15:f>
                <c15:dlblRangeCache>
                  <c:ptCount val="4"/>
                  <c:pt idx="0">
                    <c:v>0</c:v>
                  </c:pt>
                  <c:pt idx="1">
                    <c:v>10</c:v>
                  </c:pt>
                  <c:pt idx="2">
                    <c:v>20</c:v>
                  </c:pt>
                  <c:pt idx="3">
                    <c:v>50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A-8A09-F043-AECD-A162F67A11B7}"/>
            </c:ext>
          </c:extLst>
        </c:ser>
        <c:ser>
          <c:idx val="7"/>
          <c:order val="8"/>
          <c:tx>
            <c:v>Interference (excess cps) [2:1]</c:v>
          </c:tx>
          <c:spPr>
            <a:ln w="12700" cap="rnd">
              <a:solidFill>
                <a:srgbClr val="714B8D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714B8D"/>
              </a:solidFill>
              <a:ln w="9525">
                <a:noFill/>
              </a:ln>
              <a:effectLst/>
            </c:spPr>
          </c:marker>
          <c:xVal>
            <c:numRef>
              <c:f>Models!$G$46:$J$46</c:f>
              <c:numCache>
                <c:formatCode>0.000000</c:formatCode>
                <c:ptCount val="4"/>
                <c:pt idx="0">
                  <c:v>4.9274610000000001</c:v>
                </c:pt>
                <c:pt idx="1">
                  <c:v>4.9270247201669068</c:v>
                </c:pt>
                <c:pt idx="2">
                  <c:v>4.9265885263069427</c:v>
                </c:pt>
                <c:pt idx="3">
                  <c:v>4.9252804603117752</c:v>
                </c:pt>
              </c:numCache>
            </c:numRef>
          </c:xVal>
          <c:yVal>
            <c:numRef>
              <c:f>Models!$G$47:$J$47</c:f>
              <c:numCache>
                <c:formatCode>0.0000000</c:formatCode>
                <c:ptCount val="4"/>
                <c:pt idx="0">
                  <c:v>5.4113000000000001E-2</c:v>
                </c:pt>
                <c:pt idx="1">
                  <c:v>5.4132458675413248E-2</c:v>
                </c:pt>
                <c:pt idx="2">
                  <c:v>5.4151916961660766E-2</c:v>
                </c:pt>
                <c:pt idx="3">
                  <c:v>5.4210289485525726E-2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B-8A09-F043-AECD-A162F67A11B7}"/>
            </c:ext>
          </c:extLst>
        </c:ser>
        <c:ser>
          <c:idx val="24"/>
          <c:order val="9"/>
          <c:tx>
            <c:v>measured error</c:v>
          </c:tx>
          <c:spPr>
            <a:ln w="19050" cap="rnd">
              <a:solidFill>
                <a:schemeClr val="bg1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Models!$T$177:$T$207</c:f>
              <c:numCache>
                <c:formatCode>General</c:formatCode>
                <c:ptCount val="31"/>
                <c:pt idx="0">
                  <c:v>4.9268533252264906</c:v>
                </c:pt>
                <c:pt idx="1">
                  <c:v>4.9268665829695921</c:v>
                </c:pt>
                <c:pt idx="2">
                  <c:v>4.9269058051118249</c:v>
                </c:pt>
                <c:pt idx="3">
                  <c:v>4.9269692774573643</c:v>
                </c:pt>
                <c:pt idx="4">
                  <c:v>4.9270542259601369</c:v>
                </c:pt>
                <c:pt idx="5">
                  <c:v>4.9271569379629421</c:v>
                </c:pt>
                <c:pt idx="6">
                  <c:v>4.9272729244583919</c:v>
                </c:pt>
                <c:pt idx="7">
                  <c:v>4.9273971162800692</c:v>
                </c:pt>
                <c:pt idx="8">
                  <c:v>4.9275240856494289</c:v>
                </c:pt>
                <c:pt idx="9">
                  <c:v>4.9276482833957624</c:v>
                </c:pt>
                <c:pt idx="10">
                  <c:v>4.927764281481589</c:v>
                </c:pt>
                <c:pt idx="11">
                  <c:v>4.9278670102339373</c:v>
                </c:pt>
                <c:pt idx="12">
                  <c:v>4.9279519799133817</c:v>
                </c:pt>
                <c:pt idx="13">
                  <c:v>4.928015476937202</c:v>
                </c:pt>
                <c:pt idx="14">
                  <c:v>4.928054726180763</c:v>
                </c:pt>
                <c:pt idx="15">
                  <c:v>4.9280680122637843</c:v>
                </c:pt>
                <c:pt idx="16">
                  <c:v>4.9280547545206828</c:v>
                </c:pt>
                <c:pt idx="17">
                  <c:v>4.92801553237845</c:v>
                </c:pt>
                <c:pt idx="18">
                  <c:v>4.9279520600329105</c:v>
                </c:pt>
                <c:pt idx="19">
                  <c:v>4.927867111530138</c:v>
                </c:pt>
                <c:pt idx="20">
                  <c:v>4.9277643995273328</c:v>
                </c:pt>
                <c:pt idx="21">
                  <c:v>4.9276484130318829</c:v>
                </c:pt>
                <c:pt idx="22">
                  <c:v>4.9275242212102057</c:v>
                </c:pt>
                <c:pt idx="23">
                  <c:v>4.927397251840846</c:v>
                </c:pt>
                <c:pt idx="24">
                  <c:v>4.9272730540945124</c:v>
                </c:pt>
                <c:pt idx="25">
                  <c:v>4.9271570560086859</c:v>
                </c:pt>
                <c:pt idx="26">
                  <c:v>4.9270543272563376</c:v>
                </c:pt>
                <c:pt idx="27">
                  <c:v>4.9269693575768931</c:v>
                </c:pt>
                <c:pt idx="28">
                  <c:v>4.9269058605530729</c:v>
                </c:pt>
                <c:pt idx="29">
                  <c:v>4.9268666113095119</c:v>
                </c:pt>
                <c:pt idx="30">
                  <c:v>4.9268533252264906</c:v>
                </c:pt>
              </c:numCache>
            </c:numRef>
          </c:xVal>
          <c:yVal>
            <c:numRef>
              <c:f>Models!$T$208:$T$238</c:f>
              <c:numCache>
                <c:formatCode>General</c:formatCode>
                <c:ptCount val="31"/>
                <c:pt idx="0">
                  <c:v>5.4115449251922604E-2</c:v>
                </c:pt>
                <c:pt idx="1">
                  <c:v>5.411241421606474E-2</c:v>
                </c:pt>
                <c:pt idx="2">
                  <c:v>5.4109385259124378E-2</c:v>
                </c:pt>
                <c:pt idx="3">
                  <c:v>5.4106494761054356E-2</c:v>
                </c:pt>
                <c:pt idx="4">
                  <c:v>5.41038690504905E-2</c:v>
                </c:pt>
                <c:pt idx="5">
                  <c:v>5.4101622883583986E-2</c:v>
                </c:pt>
                <c:pt idx="6">
                  <c:v>5.4099854428606944E-2</c:v>
                </c:pt>
                <c:pt idx="7">
                  <c:v>5.4098640975527863E-2</c:v>
                </c:pt>
                <c:pt idx="8">
                  <c:v>5.4098035558069087E-2</c:v>
                </c:pt>
                <c:pt idx="9">
                  <c:v>5.4098064635878684E-2</c:v>
                </c:pt>
                <c:pt idx="10">
                  <c:v>5.4098726938116841E-2</c:v>
                </c:pt>
                <c:pt idx="11">
                  <c:v>5.409999351899767E-2</c:v>
                </c:pt>
                <c:pt idx="12">
                  <c:v>5.4101809022858952E-2</c:v>
                </c:pt>
                <c:pt idx="13">
                  <c:v>5.4104094103470189E-2</c:v>
                </c:pt>
                <c:pt idx="14">
                  <c:v>5.4106748891843644E-2</c:v>
                </c:pt>
                <c:pt idx="15">
                  <c:v>5.4109657360988314E-2</c:v>
                </c:pt>
                <c:pt idx="16">
                  <c:v>5.4112692396846178E-2</c:v>
                </c:pt>
                <c:pt idx="17">
                  <c:v>5.411572135378654E-2</c:v>
                </c:pt>
                <c:pt idx="18">
                  <c:v>5.4118611851856561E-2</c:v>
                </c:pt>
                <c:pt idx="19">
                  <c:v>5.4121237562420418E-2</c:v>
                </c:pt>
                <c:pt idx="20">
                  <c:v>5.4123483729326932E-2</c:v>
                </c:pt>
                <c:pt idx="21">
                  <c:v>5.4125252184303974E-2</c:v>
                </c:pt>
                <c:pt idx="22">
                  <c:v>5.4126465637383055E-2</c:v>
                </c:pt>
                <c:pt idx="23">
                  <c:v>5.4127071054841831E-2</c:v>
                </c:pt>
                <c:pt idx="24">
                  <c:v>5.4127041977032234E-2</c:v>
                </c:pt>
                <c:pt idx="25">
                  <c:v>5.4126379674794077E-2</c:v>
                </c:pt>
                <c:pt idx="26">
                  <c:v>5.4125113093913248E-2</c:v>
                </c:pt>
                <c:pt idx="27">
                  <c:v>5.4123297590051966E-2</c:v>
                </c:pt>
                <c:pt idx="28">
                  <c:v>5.4121012509440729E-2</c:v>
                </c:pt>
                <c:pt idx="29">
                  <c:v>5.4118357721067274E-2</c:v>
                </c:pt>
                <c:pt idx="30">
                  <c:v>5.4115449251922604E-2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C-8A09-F043-AECD-A162F67A11B7}"/>
            </c:ext>
          </c:extLst>
        </c:ser>
        <c:ser>
          <c:idx val="11"/>
          <c:order val="10"/>
          <c:tx>
            <c:v>fc-bc error</c:v>
          </c:tx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Models!$U$177:$U$207</c:f>
              <c:numCache>
                <c:formatCode>General</c:formatCode>
                <c:ptCount val="31"/>
                <c:pt idx="0">
                  <c:v>4.9229632672742571</c:v>
                </c:pt>
                <c:pt idx="1">
                  <c:v>4.9230613185242751</c:v>
                </c:pt>
                <c:pt idx="2">
                  <c:v>4.9233516424893695</c:v>
                </c:pt>
                <c:pt idx="3">
                  <c:v>4.9238215506191363</c:v>
                </c:pt>
                <c:pt idx="4">
                  <c:v>4.9244505056734358</c:v>
                </c:pt>
                <c:pt idx="5">
                  <c:v>4.9252110192983336</c:v>
                </c:pt>
                <c:pt idx="6">
                  <c:v>4.9260698533990723</c:v>
                </c:pt>
                <c:pt idx="7">
                  <c:v>4.9269894728043067</c:v>
                </c:pt>
                <c:pt idx="8">
                  <c:v>4.9279296857332042</c:v>
                </c:pt>
                <c:pt idx="9">
                  <c:v>4.9288494003691294</c:v>
                </c:pt>
                <c:pt idx="10">
                  <c:v>4.9297084207692139</c:v>
                </c:pt>
                <c:pt idx="11">
                  <c:v>4.9304692036199338</c:v>
                </c:pt>
                <c:pt idx="12">
                  <c:v>4.9310984990600746</c:v>
                </c:pt>
                <c:pt idx="13">
                  <c:v>4.9315688038592054</c:v>
                </c:pt>
                <c:pt idx="14">
                  <c:v>4.931859563440832</c:v>
                </c:pt>
                <c:pt idx="15">
                  <c:v>4.9319580702160177</c:v>
                </c:pt>
                <c:pt idx="16">
                  <c:v>4.9318600189659998</c:v>
                </c:pt>
                <c:pt idx="17">
                  <c:v>4.9315696950009054</c:v>
                </c:pt>
                <c:pt idx="18">
                  <c:v>4.9310997868711386</c:v>
                </c:pt>
                <c:pt idx="19">
                  <c:v>4.9304708318168391</c:v>
                </c:pt>
                <c:pt idx="20">
                  <c:v>4.9297103181919413</c:v>
                </c:pt>
                <c:pt idx="21">
                  <c:v>4.9288514840912026</c:v>
                </c:pt>
                <c:pt idx="22">
                  <c:v>4.9279318646859682</c:v>
                </c:pt>
                <c:pt idx="23">
                  <c:v>4.9269916517570707</c:v>
                </c:pt>
                <c:pt idx="24">
                  <c:v>4.9260719371211454</c:v>
                </c:pt>
                <c:pt idx="25">
                  <c:v>4.925212916721061</c:v>
                </c:pt>
                <c:pt idx="26">
                  <c:v>4.9244521338703411</c:v>
                </c:pt>
                <c:pt idx="27">
                  <c:v>4.9238228384302003</c:v>
                </c:pt>
                <c:pt idx="28">
                  <c:v>4.9233525336310695</c:v>
                </c:pt>
                <c:pt idx="29">
                  <c:v>4.9230617740494429</c:v>
                </c:pt>
                <c:pt idx="30">
                  <c:v>4.9229632672742571</c:v>
                </c:pt>
              </c:numCache>
            </c:numRef>
          </c:xVal>
          <c:yVal>
            <c:numRef>
              <c:f>Models!$U$208:$U$238</c:f>
              <c:numCache>
                <c:formatCode>General</c:formatCode>
                <c:ptCount val="31"/>
                <c:pt idx="0">
                  <c:v>5.4162002571274286E-2</c:v>
                </c:pt>
                <c:pt idx="1">
                  <c:v>5.4140207021389254E-2</c:v>
                </c:pt>
                <c:pt idx="2">
                  <c:v>5.4117202871464362E-2</c:v>
                </c:pt>
                <c:pt idx="3">
                  <c:v>5.40939955132375E-2</c:v>
                </c:pt>
                <c:pt idx="4">
                  <c:v>5.4071599219624428E-2</c:v>
                </c:pt>
                <c:pt idx="5">
                  <c:v>5.4050992816125389E-2</c:v>
                </c:pt>
                <c:pt idx="6">
                  <c:v>5.4033076901453772E-2</c:v>
                </c:pt>
                <c:pt idx="7">
                  <c:v>5.401863448705084E-2</c:v>
                </c:pt>
                <c:pt idx="8">
                  <c:v>5.4008296775728389E-2</c:v>
                </c:pt>
                <c:pt idx="9">
                  <c:v>5.4002515575077042E-2</c:v>
                </c:pt>
                <c:pt idx="10">
                  <c:v>5.4001543551306555E-2</c:v>
                </c:pt>
                <c:pt idx="11">
                  <c:v>5.4005423186519984E-2</c:v>
                </c:pt>
                <c:pt idx="12">
                  <c:v>5.4013984922041937E-2</c:v>
                </c:pt>
                <c:pt idx="13">
                  <c:v>5.4026854568946348E-2</c:v>
                </c:pt>
                <c:pt idx="14">
                  <c:v>5.4043469661908074E-2</c:v>
                </c:pt>
                <c:pt idx="15">
                  <c:v>5.4063104041636632E-2</c:v>
                </c:pt>
                <c:pt idx="16">
                  <c:v>5.4084899591521664E-2</c:v>
                </c:pt>
                <c:pt idx="17">
                  <c:v>5.4107903741446556E-2</c:v>
                </c:pt>
                <c:pt idx="18">
                  <c:v>5.4131111099673418E-2</c:v>
                </c:pt>
                <c:pt idx="19">
                  <c:v>5.415350739328649E-2</c:v>
                </c:pt>
                <c:pt idx="20">
                  <c:v>5.4174113796785529E-2</c:v>
                </c:pt>
                <c:pt idx="21">
                  <c:v>5.4192029711457146E-2</c:v>
                </c:pt>
                <c:pt idx="22">
                  <c:v>5.4206472125860078E-2</c:v>
                </c:pt>
                <c:pt idx="23">
                  <c:v>5.4216809837182529E-2</c:v>
                </c:pt>
                <c:pt idx="24">
                  <c:v>5.4222591037833875E-2</c:v>
                </c:pt>
                <c:pt idx="25">
                  <c:v>5.4223563061604363E-2</c:v>
                </c:pt>
                <c:pt idx="26">
                  <c:v>5.4219683426390934E-2</c:v>
                </c:pt>
                <c:pt idx="27">
                  <c:v>5.4211121690868981E-2</c:v>
                </c:pt>
                <c:pt idx="28">
                  <c:v>5.419825204396457E-2</c:v>
                </c:pt>
                <c:pt idx="29">
                  <c:v>5.4181636951002844E-2</c:v>
                </c:pt>
                <c:pt idx="30">
                  <c:v>5.4162002571274286E-2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D-8A09-F043-AECD-A162F67A11B7}"/>
            </c:ext>
          </c:extLst>
        </c:ser>
        <c:ser>
          <c:idx val="12"/>
          <c:order val="11"/>
          <c:tx>
            <c:strRef>
              <c:f>Models!$BA$6</c:f>
              <c:strCache>
                <c:ptCount val="1"/>
                <c:pt idx="0">
                  <c:v>Lab 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Models!$BB$7:$BB$16</c:f>
              <c:numCache>
                <c:formatCode>0.000000</c:formatCode>
                <c:ptCount val="10"/>
                <c:pt idx="0">
                  <c:v>4.9264453301288285</c:v>
                </c:pt>
                <c:pt idx="1">
                  <c:v>4.9268380125534899</c:v>
                </c:pt>
                <c:pt idx="2">
                  <c:v>4.9286662247867614</c:v>
                </c:pt>
                <c:pt idx="3">
                  <c:v>4.926387414858695</c:v>
                </c:pt>
                <c:pt idx="4">
                  <c:v>4.9267385944529867</c:v>
                </c:pt>
                <c:pt idx="5">
                  <c:v>4.927323503309057</c:v>
                </c:pt>
                <c:pt idx="6">
                  <c:v>4.926928787256089</c:v>
                </c:pt>
                <c:pt idx="7">
                  <c:v>4.9273529848533331</c:v>
                </c:pt>
                <c:pt idx="8">
                  <c:v>4.9263167437668853</c:v>
                </c:pt>
                <c:pt idx="9">
                  <c:v>4.9258032252065451</c:v>
                </c:pt>
              </c:numCache>
            </c:numRef>
          </c:xVal>
          <c:yVal>
            <c:numRef>
              <c:f>Models!$BC$7:$BC$16</c:f>
              <c:numCache>
                <c:formatCode>0.000000</c:formatCode>
                <c:ptCount val="10"/>
                <c:pt idx="0">
                  <c:v>5.4130438334475499E-2</c:v>
                </c:pt>
                <c:pt idx="1">
                  <c:v>5.4121050436965322E-2</c:v>
                </c:pt>
                <c:pt idx="2">
                  <c:v>5.4145222721028105E-2</c:v>
                </c:pt>
                <c:pt idx="3">
                  <c:v>5.4129658686824657E-2</c:v>
                </c:pt>
                <c:pt idx="4">
                  <c:v>5.4137789337395839E-2</c:v>
                </c:pt>
                <c:pt idx="5">
                  <c:v>5.4149989392558523E-2</c:v>
                </c:pt>
                <c:pt idx="6">
                  <c:v>5.4129324280138988E-2</c:v>
                </c:pt>
                <c:pt idx="7">
                  <c:v>5.4116676694223369E-2</c:v>
                </c:pt>
                <c:pt idx="8">
                  <c:v>5.4114731496588325E-2</c:v>
                </c:pt>
                <c:pt idx="9">
                  <c:v>5.4091756795468848E-2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E-8A09-F043-AECD-A162F67A11B7}"/>
            </c:ext>
          </c:extLst>
        </c:ser>
        <c:ser>
          <c:idx val="13"/>
          <c:order val="12"/>
          <c:tx>
            <c:strRef>
              <c:f>Models!$BA$17</c:f>
              <c:strCache>
                <c:ptCount val="1"/>
                <c:pt idx="0">
                  <c:v>Lab 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Models!$BB$18:$BB$26</c:f>
              <c:numCache>
                <c:formatCode>0.000000</c:formatCode>
                <c:ptCount val="9"/>
                <c:pt idx="0">
                  <c:v>4.9256099362520045</c:v>
                </c:pt>
                <c:pt idx="1">
                  <c:v>4.928925576744831</c:v>
                </c:pt>
                <c:pt idx="2">
                  <c:v>4.9248647714040388</c:v>
                </c:pt>
                <c:pt idx="3">
                  <c:v>4.9242001732049161</c:v>
                </c:pt>
                <c:pt idx="4">
                  <c:v>4.9298300978451959</c:v>
                </c:pt>
                <c:pt idx="5">
                  <c:v>4.9261400405201066</c:v>
                </c:pt>
                <c:pt idx="6">
                  <c:v>4.9246626720064732</c:v>
                </c:pt>
                <c:pt idx="7">
                  <c:v>4.9292340314940866</c:v>
                </c:pt>
                <c:pt idx="8">
                  <c:v>4.929747294923069</c:v>
                </c:pt>
              </c:numCache>
            </c:numRef>
          </c:xVal>
          <c:yVal>
            <c:numRef>
              <c:f>Models!$BC$18:$BC$26</c:f>
              <c:numCache>
                <c:formatCode>0.000000</c:formatCode>
                <c:ptCount val="9"/>
                <c:pt idx="0">
                  <c:v>5.4088823257061193E-2</c:v>
                </c:pt>
                <c:pt idx="1">
                  <c:v>5.4143656910941459E-2</c:v>
                </c:pt>
                <c:pt idx="2">
                  <c:v>5.410772026697979E-2</c:v>
                </c:pt>
                <c:pt idx="3">
                  <c:v>5.4102964063334993E-2</c:v>
                </c:pt>
                <c:pt idx="4">
                  <c:v>5.4114864928719648E-2</c:v>
                </c:pt>
                <c:pt idx="5">
                  <c:v>5.4124419853030112E-2</c:v>
                </c:pt>
                <c:pt idx="6">
                  <c:v>5.4127567455740662E-2</c:v>
                </c:pt>
                <c:pt idx="7">
                  <c:v>5.4157611846083732E-2</c:v>
                </c:pt>
                <c:pt idx="8">
                  <c:v>5.4128263341522292E-2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F-8A09-F043-AECD-A162F67A11B7}"/>
            </c:ext>
          </c:extLst>
        </c:ser>
        <c:ser>
          <c:idx val="14"/>
          <c:order val="13"/>
          <c:tx>
            <c:strRef>
              <c:f>Models!$BA$27</c:f>
              <c:strCache>
                <c:ptCount val="1"/>
                <c:pt idx="0">
                  <c:v>Lab 2A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Models!$BB$28:$BB$33</c:f>
              <c:numCache>
                <c:formatCode>0.000000</c:formatCode>
                <c:ptCount val="6"/>
                <c:pt idx="0">
                  <c:v>4.9236114643053277</c:v>
                </c:pt>
                <c:pt idx="1">
                  <c:v>4.9257482934302539</c:v>
                </c:pt>
                <c:pt idx="2">
                  <c:v>4.9280229331212064</c:v>
                </c:pt>
                <c:pt idx="3">
                  <c:v>4.9260296189035504</c:v>
                </c:pt>
                <c:pt idx="4">
                  <c:v>4.9238402141848665</c:v>
                </c:pt>
                <c:pt idx="5">
                  <c:v>4.9263474280469373</c:v>
                </c:pt>
              </c:numCache>
            </c:numRef>
          </c:xVal>
          <c:yVal>
            <c:numRef>
              <c:f>Models!$BC$28:$BC$33</c:f>
              <c:numCache>
                <c:formatCode>0.000000</c:formatCode>
                <c:ptCount val="6"/>
                <c:pt idx="0">
                  <c:v>5.4080073450363524E-2</c:v>
                </c:pt>
                <c:pt idx="1">
                  <c:v>5.4104113297674596E-2</c:v>
                </c:pt>
                <c:pt idx="2">
                  <c:v>5.3746877928406753E-2</c:v>
                </c:pt>
                <c:pt idx="3">
                  <c:v>5.4106273487227331E-2</c:v>
                </c:pt>
                <c:pt idx="4">
                  <c:v>5.4117356663590459E-2</c:v>
                </c:pt>
                <c:pt idx="5">
                  <c:v>5.4092388577314993E-2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0-8A09-F043-AECD-A162F67A11B7}"/>
            </c:ext>
          </c:extLst>
        </c:ser>
        <c:ser>
          <c:idx val="15"/>
          <c:order val="14"/>
          <c:tx>
            <c:strRef>
              <c:f>Models!$BA$34</c:f>
              <c:strCache>
                <c:ptCount val="1"/>
                <c:pt idx="0">
                  <c:v>Lab 2B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Models!$BB$35:$BB$39</c:f>
              <c:numCache>
                <c:formatCode>0.000000</c:formatCode>
                <c:ptCount val="5"/>
                <c:pt idx="0">
                  <c:v>4.924800374476515</c:v>
                </c:pt>
                <c:pt idx="1">
                  <c:v>4.9269556208355674</c:v>
                </c:pt>
                <c:pt idx="2">
                  <c:v>4.9264477038335563</c:v>
                </c:pt>
                <c:pt idx="3">
                  <c:v>4.9304757674022763</c:v>
                </c:pt>
                <c:pt idx="4">
                  <c:v>4.9318426052175601</c:v>
                </c:pt>
              </c:numCache>
            </c:numRef>
          </c:xVal>
          <c:yVal>
            <c:numRef>
              <c:f>Models!$BC$35:$BC$39</c:f>
              <c:numCache>
                <c:formatCode>0.000000</c:formatCode>
                <c:ptCount val="5"/>
                <c:pt idx="0">
                  <c:v>5.419336062963398E-2</c:v>
                </c:pt>
                <c:pt idx="1">
                  <c:v>5.4218069127416883E-2</c:v>
                </c:pt>
                <c:pt idx="2">
                  <c:v>5.4095253380480234E-2</c:v>
                </c:pt>
                <c:pt idx="3">
                  <c:v>5.4184488223620896E-2</c:v>
                </c:pt>
                <c:pt idx="4">
                  <c:v>5.4184288348466933E-2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1-8A09-F043-AECD-A162F67A11B7}"/>
            </c:ext>
          </c:extLst>
        </c:ser>
        <c:ser>
          <c:idx val="0"/>
          <c:order val="15"/>
          <c:tx>
            <c:strRef>
              <c:f>Models!$BA$40</c:f>
              <c:strCache>
                <c:ptCount val="1"/>
                <c:pt idx="0">
                  <c:v>Lab 4A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Models!$BB$41:$BB$49</c:f>
              <c:numCache>
                <c:formatCode>0.000000</c:formatCode>
                <c:ptCount val="9"/>
                <c:pt idx="0">
                  <c:v>4.9301327711358702</c:v>
                </c:pt>
                <c:pt idx="1">
                  <c:v>4.9285657056296559</c:v>
                </c:pt>
                <c:pt idx="2">
                  <c:v>4.9288277863616825</c:v>
                </c:pt>
                <c:pt idx="3">
                  <c:v>4.9291043909706405</c:v>
                </c:pt>
                <c:pt idx="4">
                  <c:v>4.9289678507692152</c:v>
                </c:pt>
                <c:pt idx="5">
                  <c:v>4.9271603865703932</c:v>
                </c:pt>
                <c:pt idx="6">
                  <c:v>4.9275258849328178</c:v>
                </c:pt>
                <c:pt idx="7">
                  <c:v>4.9274606687451374</c:v>
                </c:pt>
                <c:pt idx="8">
                  <c:v>4.927328053041534</c:v>
                </c:pt>
              </c:numCache>
            </c:numRef>
          </c:xVal>
          <c:yVal>
            <c:numRef>
              <c:f>Models!$BC$41:$BC$49</c:f>
              <c:numCache>
                <c:formatCode>0.000000</c:formatCode>
                <c:ptCount val="9"/>
                <c:pt idx="0">
                  <c:v>5.4098446259414394E-2</c:v>
                </c:pt>
                <c:pt idx="1">
                  <c:v>5.4146577031598239E-2</c:v>
                </c:pt>
                <c:pt idx="2">
                  <c:v>5.4129623491078679E-2</c:v>
                </c:pt>
                <c:pt idx="3">
                  <c:v>5.4114893777889188E-2</c:v>
                </c:pt>
                <c:pt idx="4">
                  <c:v>5.4111666964113327E-2</c:v>
                </c:pt>
                <c:pt idx="5">
                  <c:v>5.4101173876110929E-2</c:v>
                </c:pt>
                <c:pt idx="6">
                  <c:v>5.4116498172588685E-2</c:v>
                </c:pt>
                <c:pt idx="7">
                  <c:v>5.4112553306455459E-2</c:v>
                </c:pt>
                <c:pt idx="8">
                  <c:v>5.4061527854894507E-2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2-8A09-F043-AECD-A162F67A11B7}"/>
            </c:ext>
          </c:extLst>
        </c:ser>
        <c:ser>
          <c:idx val="1"/>
          <c:order val="16"/>
          <c:tx>
            <c:strRef>
              <c:f>Models!$BA$50</c:f>
              <c:strCache>
                <c:ptCount val="1"/>
                <c:pt idx="0">
                  <c:v>Lab 4B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Models!$BB$51:$BB$58</c:f>
              <c:numCache>
                <c:formatCode>0.000000</c:formatCode>
                <c:ptCount val="8"/>
                <c:pt idx="0">
                  <c:v>4.9292648109326196</c:v>
                </c:pt>
                <c:pt idx="1">
                  <c:v>4.9283555121079594</c:v>
                </c:pt>
                <c:pt idx="2">
                  <c:v>4.9325935301683757</c:v>
                </c:pt>
                <c:pt idx="3">
                  <c:v>4.9290763604629744</c:v>
                </c:pt>
                <c:pt idx="4">
                  <c:v>4.9275994801299241</c:v>
                </c:pt>
                <c:pt idx="5">
                  <c:v>4.9298128158229533</c:v>
                </c:pt>
                <c:pt idx="6">
                  <c:v>4.9272978766105311</c:v>
                </c:pt>
                <c:pt idx="7">
                  <c:v>4.9258765661869788</c:v>
                </c:pt>
              </c:numCache>
            </c:numRef>
          </c:xVal>
          <c:yVal>
            <c:numRef>
              <c:f>Models!$BC$51:$BC$58</c:f>
              <c:numCache>
                <c:formatCode>0.000000</c:formatCode>
                <c:ptCount val="8"/>
                <c:pt idx="0">
                  <c:v>5.4155226211047208E-2</c:v>
                </c:pt>
                <c:pt idx="1">
                  <c:v>5.4119473163145776E-2</c:v>
                </c:pt>
                <c:pt idx="2">
                  <c:v>5.4198885544247719E-2</c:v>
                </c:pt>
                <c:pt idx="3">
                  <c:v>5.4183789882862272E-2</c:v>
                </c:pt>
                <c:pt idx="4">
                  <c:v>5.4152568922367285E-2</c:v>
                </c:pt>
                <c:pt idx="5">
                  <c:v>5.4150339167408836E-2</c:v>
                </c:pt>
                <c:pt idx="6">
                  <c:v>5.414941614464916E-2</c:v>
                </c:pt>
                <c:pt idx="7">
                  <c:v>5.4182134926651714E-2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3-8A09-F043-AECD-A162F67A11B7}"/>
            </c:ext>
          </c:extLst>
        </c:ser>
        <c:ser>
          <c:idx val="16"/>
          <c:order val="17"/>
          <c:tx>
            <c:strRef>
              <c:f>Models!$BA$59</c:f>
              <c:strCache>
                <c:ptCount val="1"/>
                <c:pt idx="0">
                  <c:v>Lab 5A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Models!$BB$60:$BB$69</c:f>
              <c:numCache>
                <c:formatCode>0.000000</c:formatCode>
                <c:ptCount val="10"/>
                <c:pt idx="0">
                  <c:v>4.9266483602705602</c:v>
                </c:pt>
                <c:pt idx="1">
                  <c:v>4.9291354036253212</c:v>
                </c:pt>
                <c:pt idx="2">
                  <c:v>4.9260481050695928</c:v>
                </c:pt>
                <c:pt idx="3">
                  <c:v>4.9263210048764385</c:v>
                </c:pt>
                <c:pt idx="4">
                  <c:v>4.9260240747353325</c:v>
                </c:pt>
                <c:pt idx="5">
                  <c:v>4.9261945018380082</c:v>
                </c:pt>
                <c:pt idx="6">
                  <c:v>4.9277131675704311</c:v>
                </c:pt>
                <c:pt idx="7">
                  <c:v>4.9233617061344326</c:v>
                </c:pt>
                <c:pt idx="8">
                  <c:v>4.9260505667566088</c:v>
                </c:pt>
                <c:pt idx="9">
                  <c:v>4.9280226506021814</c:v>
                </c:pt>
              </c:numCache>
            </c:numRef>
          </c:xVal>
          <c:yVal>
            <c:numRef>
              <c:f>Models!$BC$60:$BC$69</c:f>
              <c:numCache>
                <c:formatCode>0.000000</c:formatCode>
                <c:ptCount val="10"/>
                <c:pt idx="0">
                  <c:v>5.4129742925398856E-2</c:v>
                </c:pt>
                <c:pt idx="1">
                  <c:v>5.4174593065295741E-2</c:v>
                </c:pt>
                <c:pt idx="2">
                  <c:v>5.4184240726768078E-2</c:v>
                </c:pt>
                <c:pt idx="3">
                  <c:v>5.4170688234884773E-2</c:v>
                </c:pt>
                <c:pt idx="4">
                  <c:v>5.4204411531572877E-2</c:v>
                </c:pt>
                <c:pt idx="5">
                  <c:v>5.41847050108719E-2</c:v>
                </c:pt>
                <c:pt idx="6">
                  <c:v>5.4180606872802281E-2</c:v>
                </c:pt>
                <c:pt idx="7">
                  <c:v>5.4171131266297377E-2</c:v>
                </c:pt>
                <c:pt idx="8">
                  <c:v>5.4145109012088938E-2</c:v>
                </c:pt>
                <c:pt idx="9">
                  <c:v>5.4189834975309485E-2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4-8A09-F043-AECD-A162F67A11B7}"/>
            </c:ext>
          </c:extLst>
        </c:ser>
        <c:ser>
          <c:idx val="17"/>
          <c:order val="18"/>
          <c:tx>
            <c:strRef>
              <c:f>Models!$BA$70</c:f>
              <c:strCache>
                <c:ptCount val="1"/>
                <c:pt idx="0">
                  <c:v>Lab 5B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rgbClr val="6DBE9B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Models!$BB$71:$BB$80</c:f>
              <c:numCache>
                <c:formatCode>0.000000</c:formatCode>
                <c:ptCount val="10"/>
                <c:pt idx="0">
                  <c:v>4.9252610375974344</c:v>
                </c:pt>
                <c:pt idx="1">
                  <c:v>4.9256540907752226</c:v>
                </c:pt>
                <c:pt idx="2">
                  <c:v>4.9259284969716663</c:v>
                </c:pt>
                <c:pt idx="3">
                  <c:v>4.9248499523628535</c:v>
                </c:pt>
                <c:pt idx="4">
                  <c:v>4.9255012461509171</c:v>
                </c:pt>
                <c:pt idx="5">
                  <c:v>4.9261125542244715</c:v>
                </c:pt>
                <c:pt idx="6">
                  <c:v>4.9253230003689685</c:v>
                </c:pt>
                <c:pt idx="7">
                  <c:v>4.928031699726958</c:v>
                </c:pt>
                <c:pt idx="8">
                  <c:v>4.9294499325060306</c:v>
                </c:pt>
                <c:pt idx="9">
                  <c:v>4.9252013209156917</c:v>
                </c:pt>
              </c:numCache>
            </c:numRef>
          </c:xVal>
          <c:yVal>
            <c:numRef>
              <c:f>Models!$BC$71:$BC$80</c:f>
              <c:numCache>
                <c:formatCode>0.000000</c:formatCode>
                <c:ptCount val="10"/>
                <c:pt idx="0">
                  <c:v>5.4081737600637322E-2</c:v>
                </c:pt>
                <c:pt idx="1">
                  <c:v>5.4096185578994614E-2</c:v>
                </c:pt>
                <c:pt idx="2">
                  <c:v>5.411116533890277E-2</c:v>
                </c:pt>
                <c:pt idx="3">
                  <c:v>5.412485181810122E-2</c:v>
                </c:pt>
                <c:pt idx="4">
                  <c:v>5.4123357824082265E-2</c:v>
                </c:pt>
                <c:pt idx="5">
                  <c:v>5.4107828555159526E-2</c:v>
                </c:pt>
                <c:pt idx="6">
                  <c:v>5.413055399392086E-2</c:v>
                </c:pt>
                <c:pt idx="7">
                  <c:v>5.4105779207595961E-2</c:v>
                </c:pt>
                <c:pt idx="8">
                  <c:v>5.4151370817688095E-2</c:v>
                </c:pt>
                <c:pt idx="9">
                  <c:v>5.4090273065393497E-2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5-8A09-F043-AECD-A162F67A11B7}"/>
            </c:ext>
          </c:extLst>
        </c:ser>
        <c:ser>
          <c:idx val="22"/>
          <c:order val="19"/>
          <c:tx>
            <c:strRef>
              <c:f>Models!$BA$107</c:f>
              <c:strCache>
                <c:ptCount val="1"/>
                <c:pt idx="0">
                  <c:v>Lab 15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Models!$BB$108:$BB$116</c:f>
              <c:numCache>
                <c:formatCode>0.000000</c:formatCode>
                <c:ptCount val="9"/>
                <c:pt idx="0">
                  <c:v>4.9276088833360356</c:v>
                </c:pt>
                <c:pt idx="1">
                  <c:v>4.9259965505126377</c:v>
                </c:pt>
                <c:pt idx="2">
                  <c:v>4.9298527204672595</c:v>
                </c:pt>
                <c:pt idx="3">
                  <c:v>4.9265531943167948</c:v>
                </c:pt>
                <c:pt idx="4">
                  <c:v>4.9290491354814003</c:v>
                </c:pt>
                <c:pt idx="5">
                  <c:v>4.9253379298561537</c:v>
                </c:pt>
                <c:pt idx="6">
                  <c:v>4.9310402830994473</c:v>
                </c:pt>
                <c:pt idx="7">
                  <c:v>4.9276924468918164</c:v>
                </c:pt>
                <c:pt idx="8">
                  <c:v>4.9285365156994194</c:v>
                </c:pt>
              </c:numCache>
            </c:numRef>
          </c:xVal>
          <c:yVal>
            <c:numRef>
              <c:f>Models!$BC$108:$BC$116</c:f>
              <c:numCache>
                <c:formatCode>0.000000</c:formatCode>
                <c:ptCount val="9"/>
                <c:pt idx="0">
                  <c:v>5.4154826243186287E-2</c:v>
                </c:pt>
                <c:pt idx="1">
                  <c:v>5.4135389017670316E-2</c:v>
                </c:pt>
                <c:pt idx="2">
                  <c:v>5.4129685884359756E-2</c:v>
                </c:pt>
                <c:pt idx="3">
                  <c:v>5.4174132711901066E-2</c:v>
                </c:pt>
                <c:pt idx="4">
                  <c:v>5.4198946410661621E-2</c:v>
                </c:pt>
                <c:pt idx="5">
                  <c:v>5.4175849123476318E-2</c:v>
                </c:pt>
                <c:pt idx="6">
                  <c:v>5.4133417922748055E-2</c:v>
                </c:pt>
                <c:pt idx="7">
                  <c:v>5.4173580144492806E-2</c:v>
                </c:pt>
                <c:pt idx="8">
                  <c:v>5.4159377390928742E-2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6-8A09-F043-AECD-A162F67A11B7}"/>
            </c:ext>
          </c:extLst>
        </c:ser>
        <c:ser>
          <c:idx val="23"/>
          <c:order val="20"/>
          <c:tx>
            <c:strRef>
              <c:f>Models!$BA$117</c:f>
              <c:strCache>
                <c:ptCount val="1"/>
                <c:pt idx="0">
                  <c:v>Lab 16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Models!$BB$118:$BB$130</c:f>
              <c:numCache>
                <c:formatCode>0.000000</c:formatCode>
                <c:ptCount val="13"/>
                <c:pt idx="0">
                  <c:v>4.9256428638971981</c:v>
                </c:pt>
                <c:pt idx="1">
                  <c:v>4.9223715462058655</c:v>
                </c:pt>
                <c:pt idx="2">
                  <c:v>4.9235220617472102</c:v>
                </c:pt>
                <c:pt idx="3">
                  <c:v>4.9256769316508633</c:v>
                </c:pt>
                <c:pt idx="4">
                  <c:v>4.9245227075460649</c:v>
                </c:pt>
                <c:pt idx="5">
                  <c:v>4.9245830179219228</c:v>
                </c:pt>
                <c:pt idx="6">
                  <c:v>4.925722797752778</c:v>
                </c:pt>
                <c:pt idx="7">
                  <c:v>4.9229917498871272</c:v>
                </c:pt>
                <c:pt idx="8">
                  <c:v>4.922558830514844</c:v>
                </c:pt>
                <c:pt idx="9">
                  <c:v>4.9216062117808814</c:v>
                </c:pt>
                <c:pt idx="10">
                  <c:v>4.9242765405903945</c:v>
                </c:pt>
                <c:pt idx="11">
                  <c:v>4.9251982956780251</c:v>
                </c:pt>
                <c:pt idx="12">
                  <c:v>4.9242919469580224</c:v>
                </c:pt>
              </c:numCache>
            </c:numRef>
          </c:xVal>
          <c:yVal>
            <c:numRef>
              <c:f>Models!$BC$118:$BC$130</c:f>
              <c:numCache>
                <c:formatCode>0.000000</c:formatCode>
                <c:ptCount val="13"/>
                <c:pt idx="0">
                  <c:v>5.4104780442632075E-2</c:v>
                </c:pt>
                <c:pt idx="1">
                  <c:v>5.4183443859110593E-2</c:v>
                </c:pt>
                <c:pt idx="2">
                  <c:v>5.4178541285245983E-2</c:v>
                </c:pt>
                <c:pt idx="3">
                  <c:v>5.4180762747357336E-2</c:v>
                </c:pt>
                <c:pt idx="4">
                  <c:v>5.4078500178426865E-2</c:v>
                </c:pt>
                <c:pt idx="5">
                  <c:v>5.4172843438094746E-2</c:v>
                </c:pt>
                <c:pt idx="6">
                  <c:v>5.4185345829489029E-2</c:v>
                </c:pt>
                <c:pt idx="7">
                  <c:v>5.4220656813681115E-2</c:v>
                </c:pt>
                <c:pt idx="8">
                  <c:v>5.4162213829674337E-2</c:v>
                </c:pt>
                <c:pt idx="9">
                  <c:v>5.4102863240956811E-2</c:v>
                </c:pt>
                <c:pt idx="10">
                  <c:v>5.4121216415785989E-2</c:v>
                </c:pt>
                <c:pt idx="11">
                  <c:v>5.4150468504342388E-2</c:v>
                </c:pt>
                <c:pt idx="12">
                  <c:v>5.420381439062999E-2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7-8A09-F043-AECD-A162F67A11B7}"/>
            </c:ext>
          </c:extLst>
        </c:ser>
        <c:ser>
          <c:idx val="18"/>
          <c:order val="21"/>
          <c:tx>
            <c:v>age conversion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9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466D2C1E-D1CA-AF4B-99B4-D719F1691B9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8A09-F043-AECD-A162F67A11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28BF5E4-327A-CA46-86BC-80D53D42AFF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8A09-F043-AECD-A162F67A11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536DF61-7982-E444-AA98-47CE7A47BDE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8A09-F043-AECD-A162F67A11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0299BCA-0DC8-1E4C-A752-D2FF54EA802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8A09-F043-AECD-A162F67A11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50A930A-E888-4646-AABF-4C53B22FADE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8A09-F043-AECD-A162F67A11B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46C100B-BFAE-0847-ABF3-4F5C847C763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8A09-F043-AECD-A162F67A11B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4A90BCA-68CA-3E4C-A782-E5DF415E628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8A09-F043-AECD-A162F67A11B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E4E8C878-60E0-6343-B098-C26D33D41A4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8A09-F043-AECD-A162F67A11B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7D593A5D-A078-8F40-8D62-8A1C897F88C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8A09-F043-AECD-A162F67A11B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0C11AD9-A30C-D04B-BA78-4A3B678360C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8A09-F043-AECD-A162F67A11B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2D11147-D084-C847-9C18-6580C1D8D8E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8A09-F043-AECD-A162F67A11B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A766992D-991F-9F44-9C65-040FEED4597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8A09-F043-AECD-A162F67A11B7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7F64F76E-2F96-E947-9CB3-244C2553CA6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8A09-F043-AECD-A162F67A11B7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DC50C9F1-442A-C942-AD5B-3F1E721C6BF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8A09-F043-AECD-A162F67A11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Models!$AJ$15:$AW$15</c:f>
              <c:numCache>
                <c:formatCode>0.000000</c:formatCode>
                <c:ptCount val="14"/>
                <c:pt idx="0">
                  <c:v>4.9176333837530031</c:v>
                </c:pt>
                <c:pt idx="1">
                  <c:v>4.9190944864608355</c:v>
                </c:pt>
                <c:pt idx="2">
                  <c:v>4.9205555891686688</c:v>
                </c:pt>
                <c:pt idx="3">
                  <c:v>4.9220166918765011</c:v>
                </c:pt>
                <c:pt idx="4">
                  <c:v>4.9234777945843344</c:v>
                </c:pt>
                <c:pt idx="5">
                  <c:v>4.9249388972921668</c:v>
                </c:pt>
                <c:pt idx="6">
                  <c:v>4.9264000000000001</c:v>
                </c:pt>
                <c:pt idx="7">
                  <c:v>4.9278611027078334</c:v>
                </c:pt>
                <c:pt idx="8">
                  <c:v>4.9293222054156658</c:v>
                </c:pt>
                <c:pt idx="9">
                  <c:v>4.9307833081234991</c:v>
                </c:pt>
                <c:pt idx="10">
                  <c:v>4.9322444108313315</c:v>
                </c:pt>
                <c:pt idx="11">
                  <c:v>4.9337055135391648</c:v>
                </c:pt>
                <c:pt idx="12">
                  <c:v>4.9351666162469972</c:v>
                </c:pt>
                <c:pt idx="13">
                  <c:v>4.9366277189548304</c:v>
                </c:pt>
              </c:numCache>
            </c:numRef>
          </c:xVal>
          <c:yVal>
            <c:numRef>
              <c:f>Models!$AJ$16:$AW$16</c:f>
              <c:numCache>
                <c:formatCode>General</c:formatCode>
                <c:ptCount val="14"/>
                <c:pt idx="0">
                  <c:v>5.4239999999999997E-2</c:v>
                </c:pt>
                <c:pt idx="1">
                  <c:v>5.4239999999999997E-2</c:v>
                </c:pt>
                <c:pt idx="2">
                  <c:v>5.4239999999999997E-2</c:v>
                </c:pt>
                <c:pt idx="3">
                  <c:v>5.4239999999999997E-2</c:v>
                </c:pt>
                <c:pt idx="4">
                  <c:v>5.4239999999999997E-2</c:v>
                </c:pt>
                <c:pt idx="5">
                  <c:v>5.4239999999999997E-2</c:v>
                </c:pt>
                <c:pt idx="6">
                  <c:v>5.4239999999999997E-2</c:v>
                </c:pt>
                <c:pt idx="7">
                  <c:v>5.4239999999999997E-2</c:v>
                </c:pt>
                <c:pt idx="8">
                  <c:v>5.4239999999999997E-2</c:v>
                </c:pt>
                <c:pt idx="9">
                  <c:v>5.4239999999999997E-2</c:v>
                </c:pt>
                <c:pt idx="10">
                  <c:v>5.4239999999999997E-2</c:v>
                </c:pt>
                <c:pt idx="11">
                  <c:v>5.4239999999999997E-2</c:v>
                </c:pt>
                <c:pt idx="12">
                  <c:v>5.4239999999999997E-2</c:v>
                </c:pt>
                <c:pt idx="13">
                  <c:v>5.4239999999999997E-2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Models!$AJ$14:$AW$14</c15:f>
                <c15:dlblRangeCache>
                  <c:ptCount val="14"/>
                  <c:pt idx="0">
                    <c:v>-0.6</c:v>
                  </c:pt>
                  <c:pt idx="1">
                    <c:v>-0.5</c:v>
                  </c:pt>
                  <c:pt idx="2">
                    <c:v>-0.4</c:v>
                  </c:pt>
                  <c:pt idx="3">
                    <c:v>-0.3</c:v>
                  </c:pt>
                  <c:pt idx="4">
                    <c:v>-0.2</c:v>
                  </c:pt>
                  <c:pt idx="5">
                    <c:v>-0.1</c:v>
                  </c:pt>
                  <c:pt idx="6">
                    <c:v>0</c:v>
                  </c:pt>
                  <c:pt idx="7">
                    <c:v>0.1</c:v>
                  </c:pt>
                  <c:pt idx="8">
                    <c:v>0.2</c:v>
                  </c:pt>
                  <c:pt idx="9">
                    <c:v>0.3</c:v>
                  </c:pt>
                  <c:pt idx="10">
                    <c:v>0.4</c:v>
                  </c:pt>
                  <c:pt idx="11">
                    <c:v>0.5</c:v>
                  </c:pt>
                  <c:pt idx="12">
                    <c:v>0.6</c:v>
                  </c:pt>
                  <c:pt idx="13">
                    <c:v>0.7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56-8A09-F043-AECD-A162F67A11B7}"/>
            </c:ext>
          </c:extLst>
        </c:ser>
        <c:ser>
          <c:idx val="19"/>
          <c:order val="22"/>
          <c:tx>
            <c:v>7/6 age offset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7E312F5-9620-904A-954B-83A276A365F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8A09-F043-AECD-A162F67A11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3704362-5761-0548-A0AB-A973274566B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8A09-F043-AECD-A162F67A11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B007902-F2C1-E64A-9072-66834045078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8A09-F043-AECD-A162F67A11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04E0B5D-ECFD-4743-AE76-9FCD1048772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8A09-F043-AECD-A162F67A11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E35ACFD-0232-C043-A2EC-A3951F555B0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B-8A09-F043-AECD-A162F67A11B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2A7E1CD-1336-9B44-B2E2-3979CEA7F41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C-8A09-F043-AECD-A162F67A11B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D85A25F-BD75-8642-A6EE-E1514663923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D-8A09-F043-AECD-A162F67A11B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DB476EC-4572-334C-8951-DCDBF562065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E-8A09-F043-AECD-A162F67A11B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F13E9CF-CD57-DF45-8EDE-0ECA82EBB90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F-8A09-F043-AECD-A162F67A11B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8EFD6D0A-9F3C-B24D-8407-388D037737B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0-8A09-F043-AECD-A162F67A11B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58E3DBDF-61EF-8B4A-A72A-1AD60B9626F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1-8A09-F043-AECD-A162F67A11B7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Models!$AJ$7:$AT$7</c:f>
              <c:numCache>
                <c:formatCode>General</c:formatCode>
                <c:ptCount val="11"/>
                <c:pt idx="0">
                  <c:v>4.9340000000000002</c:v>
                </c:pt>
                <c:pt idx="1">
                  <c:v>4.9340000000000002</c:v>
                </c:pt>
                <c:pt idx="2">
                  <c:v>4.9340000000000002</c:v>
                </c:pt>
                <c:pt idx="3">
                  <c:v>4.9340000000000002</c:v>
                </c:pt>
                <c:pt idx="4">
                  <c:v>4.9340000000000002</c:v>
                </c:pt>
                <c:pt idx="5">
                  <c:v>4.9340000000000002</c:v>
                </c:pt>
                <c:pt idx="6">
                  <c:v>4.9340000000000002</c:v>
                </c:pt>
                <c:pt idx="7">
                  <c:v>4.9340000000000002</c:v>
                </c:pt>
                <c:pt idx="8">
                  <c:v>4.9340000000000002</c:v>
                </c:pt>
                <c:pt idx="9">
                  <c:v>4.9340000000000002</c:v>
                </c:pt>
                <c:pt idx="10">
                  <c:v>4.9340000000000002</c:v>
                </c:pt>
              </c:numCache>
            </c:numRef>
          </c:xVal>
          <c:yVal>
            <c:numRef>
              <c:f>Models!$AJ$4:$AT$4</c:f>
              <c:numCache>
                <c:formatCode>0.00000000</c:formatCode>
                <c:ptCount val="11"/>
                <c:pt idx="0">
                  <c:v>5.3994750000000015E-2</c:v>
                </c:pt>
                <c:pt idx="1">
                  <c:v>5.4018800000000013E-2</c:v>
                </c:pt>
                <c:pt idx="2">
                  <c:v>5.404285000000001E-2</c:v>
                </c:pt>
                <c:pt idx="3">
                  <c:v>5.4066900000000008E-2</c:v>
                </c:pt>
                <c:pt idx="4">
                  <c:v>5.4090950000000006E-2</c:v>
                </c:pt>
                <c:pt idx="5">
                  <c:v>5.4115000000000003E-2</c:v>
                </c:pt>
                <c:pt idx="6">
                  <c:v>5.4139050000000001E-2</c:v>
                </c:pt>
                <c:pt idx="7">
                  <c:v>5.4163099999999999E-2</c:v>
                </c:pt>
                <c:pt idx="8">
                  <c:v>5.4187149999999996E-2</c:v>
                </c:pt>
                <c:pt idx="9">
                  <c:v>5.4211199999999994E-2</c:v>
                </c:pt>
                <c:pt idx="10">
                  <c:v>5.4235249999999992E-2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Models!$AJ$6:$AT$6</c15:f>
                <c15:dlblRangeCache>
                  <c:ptCount val="11"/>
                  <c:pt idx="0">
                    <c:v>-5.0</c:v>
                  </c:pt>
                  <c:pt idx="1">
                    <c:v>-4.0</c:v>
                  </c:pt>
                  <c:pt idx="2">
                    <c:v>-3.0</c:v>
                  </c:pt>
                  <c:pt idx="3">
                    <c:v>-2.0</c:v>
                  </c:pt>
                  <c:pt idx="4">
                    <c:v>-1.0</c:v>
                  </c:pt>
                  <c:pt idx="5">
                    <c:v>0.0</c:v>
                  </c:pt>
                  <c:pt idx="6">
                    <c:v>1.0</c:v>
                  </c:pt>
                  <c:pt idx="7">
                    <c:v>2.0</c:v>
                  </c:pt>
                  <c:pt idx="8">
                    <c:v>3.0</c:v>
                  </c:pt>
                  <c:pt idx="9">
                    <c:v>4.0</c:v>
                  </c:pt>
                  <c:pt idx="10">
                    <c:v>5.0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62-8A09-F043-AECD-A162F67A11B7}"/>
            </c:ext>
          </c:extLst>
        </c:ser>
        <c:ser>
          <c:idx val="20"/>
          <c:order val="23"/>
          <c:tx>
            <c:v>ds error</c:v>
          </c:tx>
          <c:spPr>
            <a:ln w="19050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Models!$V$177:$V$207</c:f>
              <c:numCache>
                <c:formatCode>General</c:formatCode>
                <c:ptCount val="31"/>
                <c:pt idx="0">
                  <c:v>4.926206343156613</c:v>
                </c:pt>
                <c:pt idx="1">
                  <c:v>4.9262336859731084</c:v>
                </c:pt>
                <c:pt idx="2">
                  <c:v>4.9263146538244573</c:v>
                </c:pt>
                <c:pt idx="3">
                  <c:v>4.9264457080270301</c:v>
                </c:pt>
                <c:pt idx="4">
                  <c:v>4.9266211208833059</c:v>
                </c:pt>
                <c:pt idx="5">
                  <c:v>4.9268332260097418</c:v>
                </c:pt>
                <c:pt idx="6">
                  <c:v>4.9270727533945182</c:v>
                </c:pt>
                <c:pt idx="7">
                  <c:v>4.9273292345415411</c:v>
                </c:pt>
                <c:pt idx="8">
                  <c:v>4.9275914599939528</c:v>
                </c:pt>
                <c:pt idx="9">
                  <c:v>4.927847969241185</c:v>
                </c:pt>
                <c:pt idx="10">
                  <c:v>4.9280875515982663</c:v>
                </c:pt>
                <c:pt idx="11">
                  <c:v>4.9282997361665482</c:v>
                </c:pt>
                <c:pt idx="12">
                  <c:v>4.9284752494622213</c:v>
                </c:pt>
                <c:pt idx="13">
                  <c:v>4.9286064207120601</c:v>
                </c:pt>
                <c:pt idx="14">
                  <c:v>4.9286875171030164</c:v>
                </c:pt>
                <c:pt idx="15">
                  <c:v>4.9287149943336619</c:v>
                </c:pt>
                <c:pt idx="16">
                  <c:v>4.9286876515171665</c:v>
                </c:pt>
                <c:pt idx="17">
                  <c:v>4.9286066836658176</c:v>
                </c:pt>
                <c:pt idx="18">
                  <c:v>4.9284756294632448</c:v>
                </c:pt>
                <c:pt idx="19">
                  <c:v>4.9283002166069689</c:v>
                </c:pt>
                <c:pt idx="20">
                  <c:v>4.9280881114805331</c:v>
                </c:pt>
                <c:pt idx="21">
                  <c:v>4.9278485840957567</c:v>
                </c:pt>
                <c:pt idx="22">
                  <c:v>4.9275921029487337</c:v>
                </c:pt>
                <c:pt idx="23">
                  <c:v>4.9273298774963221</c:v>
                </c:pt>
                <c:pt idx="24">
                  <c:v>4.9270733682490899</c:v>
                </c:pt>
                <c:pt idx="25">
                  <c:v>4.9268337858920086</c:v>
                </c:pt>
                <c:pt idx="26">
                  <c:v>4.9266216013237267</c:v>
                </c:pt>
                <c:pt idx="27">
                  <c:v>4.9264460880280536</c:v>
                </c:pt>
                <c:pt idx="28">
                  <c:v>4.9263149167782148</c:v>
                </c:pt>
                <c:pt idx="29">
                  <c:v>4.9262338203872584</c:v>
                </c:pt>
                <c:pt idx="30">
                  <c:v>4.926206343156613</c:v>
                </c:pt>
              </c:numCache>
            </c:numRef>
          </c:xVal>
          <c:yVal>
            <c:numRef>
              <c:f>Models!$V$208:$V$238</c:f>
              <c:numCache>
                <c:formatCode>General</c:formatCode>
                <c:ptCount val="31"/>
                <c:pt idx="0">
                  <c:v>5.4126345517429966E-2</c:v>
                </c:pt>
                <c:pt idx="1">
                  <c:v>5.4119932011379331E-2</c:v>
                </c:pt>
                <c:pt idx="2">
                  <c:v>5.4113196020516563E-2</c:v>
                </c:pt>
                <c:pt idx="3">
                  <c:v>5.4106431939965248E-2</c:v>
                </c:pt>
                <c:pt idx="4">
                  <c:v>5.4099935392503122E-2</c:v>
                </c:pt>
                <c:pt idx="5">
                  <c:v>5.4093990308428187E-2</c:v>
                </c:pt>
                <c:pt idx="6">
                  <c:v>5.4088856516442192E-2</c:v>
                </c:pt>
                <c:pt idx="7">
                  <c:v>5.4084758387889592E-2</c:v>
                </c:pt>
                <c:pt idx="8">
                  <c:v>5.4081875030653134E-2</c:v>
                </c:pt>
                <c:pt idx="9">
                  <c:v>5.408033246127994E-2</c:v>
                </c:pt>
                <c:pt idx="10">
                  <c:v>5.408019809745368E-2</c:v>
                </c:pt>
                <c:pt idx="11">
                  <c:v>5.4081477811518321E-2</c:v>
                </c:pt>
                <c:pt idx="12">
                  <c:v>5.4084115673828481E-2</c:v>
                </c:pt>
                <c:pt idx="13">
                  <c:v>5.4087996397143345E-2</c:v>
                </c:pt>
                <c:pt idx="14">
                  <c:v>5.409295037523227E-2</c:v>
                </c:pt>
                <c:pt idx="15">
                  <c:v>5.4098761095480952E-2</c:v>
                </c:pt>
                <c:pt idx="16">
                  <c:v>5.4105174601531587E-2</c:v>
                </c:pt>
                <c:pt idx="17">
                  <c:v>5.4111910592394355E-2</c:v>
                </c:pt>
                <c:pt idx="18">
                  <c:v>5.411867467294567E-2</c:v>
                </c:pt>
                <c:pt idx="19">
                  <c:v>5.4125171220407796E-2</c:v>
                </c:pt>
                <c:pt idx="20">
                  <c:v>5.4131116304482731E-2</c:v>
                </c:pt>
                <c:pt idx="21">
                  <c:v>5.4136250096468726E-2</c:v>
                </c:pt>
                <c:pt idx="22">
                  <c:v>5.4140348225021326E-2</c:v>
                </c:pt>
                <c:pt idx="23">
                  <c:v>5.4143231582257784E-2</c:v>
                </c:pt>
                <c:pt idx="24">
                  <c:v>5.4144774151630978E-2</c:v>
                </c:pt>
                <c:pt idx="25">
                  <c:v>5.4144908515457238E-2</c:v>
                </c:pt>
                <c:pt idx="26">
                  <c:v>5.4143628801392597E-2</c:v>
                </c:pt>
                <c:pt idx="27">
                  <c:v>5.4140990939082437E-2</c:v>
                </c:pt>
                <c:pt idx="28">
                  <c:v>5.4137110215767573E-2</c:v>
                </c:pt>
                <c:pt idx="29">
                  <c:v>5.4132156237678648E-2</c:v>
                </c:pt>
                <c:pt idx="30">
                  <c:v>5.4126345517429966E-2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63-8A09-F043-AECD-A162F67A1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888048"/>
        <c:axId val="485902544"/>
      </c:scatterChart>
      <c:valAx>
        <c:axId val="485888048"/>
        <c:scaling>
          <c:orientation val="minMax"/>
          <c:max val="4.9340000000000002"/>
          <c:min val="4.9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/>
                  <a:t>206Pb/205Pb (corrected)</a:t>
                </a:r>
              </a:p>
            </c:rich>
          </c:tx>
          <c:layout>
            <c:manualLayout>
              <c:xMode val="edge"/>
              <c:yMode val="edge"/>
              <c:x val="0.29240626566392902"/>
              <c:y val="0.939195352484235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5902544"/>
        <c:crosses val="autoZero"/>
        <c:crossBetween val="midCat"/>
        <c:majorUnit val="2E-3"/>
        <c:minorUnit val="1E-3"/>
      </c:valAx>
      <c:valAx>
        <c:axId val="485902544"/>
        <c:scaling>
          <c:orientation val="minMax"/>
          <c:max val="5.4239999999999997E-2"/>
          <c:min val="5.3990000000000003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/>
                  <a:t>207Pb/206Pb (corrected)</a:t>
                </a:r>
              </a:p>
            </c:rich>
          </c:tx>
          <c:layout>
            <c:manualLayout>
              <c:xMode val="edge"/>
              <c:yMode val="edge"/>
              <c:x val="1.5208376988482425E-2"/>
              <c:y val="0.312754690607603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00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5888048"/>
        <c:crosses val="autoZero"/>
        <c:crossBetween val="midCat"/>
        <c:minorUnit val="1.0000000000000001E-5"/>
      </c:valAx>
      <c:spPr>
        <a:solidFill>
          <a:schemeClr val="bg1"/>
        </a:solidFill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676774506808357"/>
          <c:y val="4.307353636608869E-2"/>
          <c:w val="0.23232251521179162"/>
          <c:h val="0.89316194633982116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795734</xdr:colOff>
      <xdr:row>61</xdr:row>
      <xdr:rowOff>67735</xdr:rowOff>
    </xdr:from>
    <xdr:to>
      <xdr:col>32</xdr:col>
      <xdr:colOff>616752</xdr:colOff>
      <xdr:row>94</xdr:row>
      <xdr:rowOff>138387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7E34A8-AFCB-FD46-92B6-67D20714F4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264634</xdr:colOff>
      <xdr:row>61</xdr:row>
      <xdr:rowOff>69932</xdr:rowOff>
    </xdr:from>
    <xdr:to>
      <xdr:col>24</xdr:col>
      <xdr:colOff>136209</xdr:colOff>
      <xdr:row>95</xdr:row>
      <xdr:rowOff>9637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4483EF9-7B12-AE4A-87EF-1395586ECA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58031</xdr:colOff>
      <xdr:row>8</xdr:row>
      <xdr:rowOff>116057</xdr:rowOff>
    </xdr:from>
    <xdr:to>
      <xdr:col>32</xdr:col>
      <xdr:colOff>660399</xdr:colOff>
      <xdr:row>41</xdr:row>
      <xdr:rowOff>164003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BF5F18F3-8668-F348-869E-D29F9780EC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503623</xdr:colOff>
      <xdr:row>8</xdr:row>
      <xdr:rowOff>152401</xdr:rowOff>
    </xdr:from>
    <xdr:to>
      <xdr:col>23</xdr:col>
      <xdr:colOff>643466</xdr:colOff>
      <xdr:row>41</xdr:row>
      <xdr:rowOff>124813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1DEFD11F-28D3-F649-81D6-5F6B8366BE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185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ColWidth="8.83203125" defaultRowHeight="13" x14ac:dyDescent="0.15"/>
  <cols>
    <col min="1" max="1" width="16" style="1" bestFit="1" customWidth="1"/>
    <col min="2" max="7" width="8.83203125" style="1"/>
    <col min="8" max="8" width="2.5" style="1" customWidth="1"/>
    <col min="9" max="12" width="8.83203125" style="1"/>
    <col min="13" max="13" width="2.5" style="1" customWidth="1"/>
    <col min="14" max="21" width="8.83203125" style="1"/>
    <col min="22" max="22" width="2.5" style="1" customWidth="1"/>
    <col min="23" max="23" width="12.83203125" style="1" bestFit="1" customWidth="1"/>
    <col min="24" max="24" width="2.5" style="1" customWidth="1"/>
    <col min="25" max="26" width="4" style="1" customWidth="1"/>
    <col min="27" max="27" width="2.5" style="1" customWidth="1"/>
    <col min="28" max="28" width="8.1640625" style="1" customWidth="1"/>
    <col min="29" max="29" width="6.6640625" style="1" bestFit="1" customWidth="1"/>
    <col min="30" max="30" width="1.33203125" style="1" customWidth="1"/>
    <col min="31" max="31" width="6.83203125" style="1" customWidth="1"/>
    <col min="32" max="32" width="2.5" style="1" customWidth="1"/>
    <col min="33" max="38" width="8.83203125" style="1"/>
    <col min="39" max="39" width="2.5" style="1" customWidth="1"/>
    <col min="40" max="40" width="14" style="1" bestFit="1" customWidth="1"/>
    <col min="41" max="41" width="2.5" style="1" customWidth="1"/>
    <col min="42" max="57" width="8.83203125" style="1"/>
    <col min="58" max="58" width="2.5" style="1" customWidth="1"/>
    <col min="59" max="62" width="8.83203125" style="1"/>
    <col min="63" max="63" width="2.5" style="1" customWidth="1"/>
    <col min="64" max="67" width="9.5" style="1" customWidth="1"/>
    <col min="68" max="68" width="2.5" style="1" customWidth="1"/>
    <col min="69" max="69" width="12" style="1" bestFit="1" customWidth="1"/>
    <col min="70" max="16384" width="8.83203125" style="1"/>
  </cols>
  <sheetData>
    <row r="1" spans="1:71" s="2" customFormat="1" x14ac:dyDescent="0.15">
      <c r="B1" s="246" t="s">
        <v>0</v>
      </c>
      <c r="C1" s="246"/>
      <c r="D1" s="246"/>
      <c r="E1" s="246"/>
      <c r="F1" s="246"/>
      <c r="G1" s="246"/>
      <c r="I1" s="246" t="s">
        <v>2</v>
      </c>
      <c r="J1" s="246"/>
      <c r="K1" s="246"/>
      <c r="L1" s="246"/>
      <c r="N1" s="246" t="s">
        <v>170</v>
      </c>
      <c r="O1" s="246"/>
      <c r="P1" s="246"/>
      <c r="Q1" s="246"/>
      <c r="R1" s="246"/>
      <c r="S1" s="246"/>
      <c r="T1" s="246"/>
      <c r="U1" s="246"/>
      <c r="W1" s="18" t="s">
        <v>58</v>
      </c>
      <c r="Y1" s="246" t="s">
        <v>54</v>
      </c>
      <c r="Z1" s="246"/>
      <c r="AB1" s="246" t="s">
        <v>168</v>
      </c>
      <c r="AC1" s="246"/>
      <c r="AD1" s="246"/>
      <c r="AE1" s="246"/>
      <c r="AG1" s="246" t="s">
        <v>165</v>
      </c>
      <c r="AH1" s="246"/>
      <c r="AI1" s="246"/>
      <c r="AJ1" s="246"/>
      <c r="AK1" s="246"/>
      <c r="AL1" s="246"/>
      <c r="AN1" s="18" t="s">
        <v>169</v>
      </c>
      <c r="AP1" s="246" t="s">
        <v>134</v>
      </c>
      <c r="AQ1" s="246"/>
      <c r="AR1" s="246"/>
      <c r="AS1" s="246"/>
      <c r="AT1" s="246"/>
      <c r="AU1" s="246"/>
      <c r="AV1" s="246"/>
      <c r="AW1" s="246"/>
      <c r="AX1" s="246"/>
      <c r="AY1" s="246"/>
      <c r="AZ1" s="246"/>
      <c r="BA1" s="246"/>
      <c r="BB1" s="246"/>
      <c r="BC1" s="246"/>
      <c r="BD1" s="246"/>
      <c r="BE1" s="246"/>
      <c r="BG1" s="246" t="s">
        <v>166</v>
      </c>
      <c r="BH1" s="246"/>
      <c r="BI1" s="246"/>
      <c r="BJ1" s="246"/>
      <c r="BK1" s="17"/>
      <c r="BL1" s="246" t="s">
        <v>150</v>
      </c>
      <c r="BM1" s="246"/>
      <c r="BN1" s="246"/>
      <c r="BO1" s="246"/>
      <c r="BQ1" s="246" t="s">
        <v>149</v>
      </c>
      <c r="BR1" s="246"/>
      <c r="BS1" s="246"/>
    </row>
    <row r="2" spans="1:71" s="2" customFormat="1" x14ac:dyDescent="0.15">
      <c r="A2" s="2" t="s">
        <v>1</v>
      </c>
      <c r="B2" s="2" t="s">
        <v>1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BE2" s="2" t="s">
        <v>1</v>
      </c>
      <c r="BQ2" s="2" t="s">
        <v>133</v>
      </c>
      <c r="BS2" s="2" t="s">
        <v>152</v>
      </c>
    </row>
    <row r="3" spans="1:71" s="2" customFormat="1" x14ac:dyDescent="0.15">
      <c r="A3" s="2" t="s">
        <v>1</v>
      </c>
      <c r="B3" s="2" t="s">
        <v>3</v>
      </c>
      <c r="C3" s="2" t="s">
        <v>5</v>
      </c>
      <c r="D3" s="2" t="s">
        <v>7</v>
      </c>
      <c r="E3" s="2" t="s">
        <v>5</v>
      </c>
      <c r="F3" s="2" t="s">
        <v>7</v>
      </c>
      <c r="G3" s="2" t="s">
        <v>5</v>
      </c>
      <c r="I3" s="2" t="s">
        <v>10</v>
      </c>
      <c r="J3" s="2" t="s">
        <v>12</v>
      </c>
      <c r="K3" s="2" t="s">
        <v>14</v>
      </c>
      <c r="L3" s="2" t="s">
        <v>16</v>
      </c>
      <c r="N3" s="2" t="s">
        <v>3</v>
      </c>
      <c r="O3" s="2" t="s">
        <v>3</v>
      </c>
      <c r="P3" s="2" t="s">
        <v>1</v>
      </c>
      <c r="Q3" s="2" t="s">
        <v>7</v>
      </c>
      <c r="R3" s="2" t="s">
        <v>1</v>
      </c>
      <c r="S3" s="2" t="s">
        <v>7</v>
      </c>
      <c r="T3" s="2" t="s">
        <v>1</v>
      </c>
      <c r="U3" s="2" t="s">
        <v>23</v>
      </c>
      <c r="AB3" s="2" t="s">
        <v>63</v>
      </c>
      <c r="AC3" s="2" t="s">
        <v>64</v>
      </c>
      <c r="AE3" s="2" t="s">
        <v>63</v>
      </c>
      <c r="AG3" s="2" t="s">
        <v>3</v>
      </c>
      <c r="AH3" s="2" t="s">
        <v>64</v>
      </c>
      <c r="AI3" s="2" t="s">
        <v>7</v>
      </c>
      <c r="AJ3" s="2" t="s">
        <v>64</v>
      </c>
      <c r="AK3" s="2" t="s">
        <v>88</v>
      </c>
      <c r="AL3" s="2" t="s">
        <v>64</v>
      </c>
      <c r="AP3" s="2" t="s">
        <v>3</v>
      </c>
      <c r="AQ3" s="2" t="s">
        <v>1</v>
      </c>
      <c r="AR3" s="2" t="s">
        <v>3</v>
      </c>
      <c r="AS3" s="2" t="s">
        <v>1</v>
      </c>
      <c r="AT3" s="2" t="s">
        <v>3</v>
      </c>
      <c r="AU3" s="2" t="s">
        <v>1</v>
      </c>
      <c r="AV3" s="2" t="s">
        <v>3</v>
      </c>
      <c r="AW3" s="2" t="s">
        <v>1</v>
      </c>
      <c r="AX3" s="2" t="s">
        <v>7</v>
      </c>
      <c r="AY3" s="2" t="s">
        <v>1</v>
      </c>
      <c r="AZ3" s="2" t="s">
        <v>88</v>
      </c>
      <c r="BA3" s="2" t="s">
        <v>1</v>
      </c>
      <c r="BB3" s="2" t="s">
        <v>89</v>
      </c>
      <c r="BC3" s="2" t="s">
        <v>1</v>
      </c>
      <c r="BD3" s="2" t="s">
        <v>90</v>
      </c>
      <c r="BE3" s="2" t="s">
        <v>1</v>
      </c>
      <c r="BG3" s="2" t="s">
        <v>89</v>
      </c>
      <c r="BH3" s="2" t="s">
        <v>5</v>
      </c>
      <c r="BI3" s="2" t="s">
        <v>90</v>
      </c>
      <c r="BJ3" s="2" t="s">
        <v>5</v>
      </c>
      <c r="BL3" s="2" t="s">
        <v>3</v>
      </c>
      <c r="BM3" s="2" t="s">
        <v>5</v>
      </c>
      <c r="BN3" s="2" t="s">
        <v>7</v>
      </c>
      <c r="BO3" s="2" t="s">
        <v>5</v>
      </c>
      <c r="BQ3" s="2" t="s">
        <v>88</v>
      </c>
      <c r="BR3" s="2" t="s">
        <v>3</v>
      </c>
      <c r="BS3" s="2" t="s">
        <v>153</v>
      </c>
    </row>
    <row r="4" spans="1:71" s="2" customFormat="1" ht="14" thickBot="1" x14ac:dyDescent="0.2">
      <c r="A4" s="22" t="s">
        <v>167</v>
      </c>
      <c r="B4" s="22" t="s">
        <v>4</v>
      </c>
      <c r="C4" s="22" t="s">
        <v>6</v>
      </c>
      <c r="D4" s="22" t="s">
        <v>8</v>
      </c>
      <c r="E4" s="22" t="s">
        <v>6</v>
      </c>
      <c r="F4" s="22" t="s">
        <v>9</v>
      </c>
      <c r="G4" s="22" t="s">
        <v>6</v>
      </c>
      <c r="H4" s="22"/>
      <c r="I4" s="22" t="s">
        <v>11</v>
      </c>
      <c r="J4" s="22" t="s">
        <v>13</v>
      </c>
      <c r="K4" s="22" t="s">
        <v>15</v>
      </c>
      <c r="L4" s="22" t="s">
        <v>17</v>
      </c>
      <c r="M4" s="22"/>
      <c r="N4" s="22" t="s">
        <v>18</v>
      </c>
      <c r="O4" s="22" t="s">
        <v>19</v>
      </c>
      <c r="P4" s="22" t="s">
        <v>20</v>
      </c>
      <c r="Q4" s="22" t="s">
        <v>21</v>
      </c>
      <c r="R4" s="22" t="s">
        <v>20</v>
      </c>
      <c r="S4" s="22" t="s">
        <v>22</v>
      </c>
      <c r="T4" s="22" t="s">
        <v>20</v>
      </c>
      <c r="U4" s="22" t="s">
        <v>24</v>
      </c>
      <c r="V4" s="22"/>
      <c r="W4" s="22"/>
      <c r="X4" s="22"/>
      <c r="Y4" s="22" t="s">
        <v>55</v>
      </c>
      <c r="Z4" s="22" t="s">
        <v>56</v>
      </c>
      <c r="AA4" s="22"/>
      <c r="AB4" s="22" t="s">
        <v>172</v>
      </c>
      <c r="AC4" s="22" t="s">
        <v>6</v>
      </c>
      <c r="AD4" s="22"/>
      <c r="AE4" s="22" t="s">
        <v>174</v>
      </c>
      <c r="AF4" s="22"/>
      <c r="AG4" s="22" t="s">
        <v>91</v>
      </c>
      <c r="AH4" s="22" t="s">
        <v>6</v>
      </c>
      <c r="AI4" s="22" t="s">
        <v>91</v>
      </c>
      <c r="AJ4" s="22" t="s">
        <v>6</v>
      </c>
      <c r="AK4" s="22" t="s">
        <v>91</v>
      </c>
      <c r="AL4" s="22" t="s">
        <v>6</v>
      </c>
      <c r="AM4" s="22"/>
      <c r="AN4" s="22"/>
      <c r="AO4" s="22"/>
      <c r="AP4" s="22" t="s">
        <v>91</v>
      </c>
      <c r="AQ4" s="22" t="s">
        <v>20</v>
      </c>
      <c r="AR4" s="22" t="s">
        <v>92</v>
      </c>
      <c r="AS4" s="22" t="s">
        <v>20</v>
      </c>
      <c r="AT4" s="22" t="s">
        <v>93</v>
      </c>
      <c r="AU4" s="22" t="s">
        <v>20</v>
      </c>
      <c r="AV4" s="22" t="s">
        <v>94</v>
      </c>
      <c r="AW4" s="22" t="s">
        <v>20</v>
      </c>
      <c r="AX4" s="22" t="s">
        <v>94</v>
      </c>
      <c r="AY4" s="22" t="s">
        <v>20</v>
      </c>
      <c r="AZ4" s="22" t="s">
        <v>94</v>
      </c>
      <c r="BA4" s="22" t="s">
        <v>20</v>
      </c>
      <c r="BB4" s="22" t="s">
        <v>95</v>
      </c>
      <c r="BC4" s="22" t="s">
        <v>20</v>
      </c>
      <c r="BD4" s="22" t="s">
        <v>95</v>
      </c>
      <c r="BE4" s="22" t="s">
        <v>20</v>
      </c>
      <c r="BF4" s="22"/>
      <c r="BG4" s="22" t="s">
        <v>175</v>
      </c>
      <c r="BH4" s="22" t="s">
        <v>6</v>
      </c>
      <c r="BI4" s="22" t="s">
        <v>175</v>
      </c>
      <c r="BJ4" s="22" t="s">
        <v>6</v>
      </c>
      <c r="BK4" s="22"/>
      <c r="BL4" s="22" t="s">
        <v>176</v>
      </c>
      <c r="BM4" s="22" t="s">
        <v>6</v>
      </c>
      <c r="BN4" s="22" t="s">
        <v>177</v>
      </c>
      <c r="BO4" s="22" t="s">
        <v>6</v>
      </c>
      <c r="BP4" s="22"/>
      <c r="BQ4" s="22" t="s">
        <v>151</v>
      </c>
      <c r="BR4" s="22" t="s">
        <v>176</v>
      </c>
      <c r="BS4" s="22" t="s">
        <v>154</v>
      </c>
    </row>
    <row r="5" spans="1:71" x14ac:dyDescent="0.15">
      <c r="A5" s="6"/>
    </row>
    <row r="6" spans="1:71" s="2" customFormat="1" x14ac:dyDescent="0.15">
      <c r="A6" s="19" t="s">
        <v>135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</row>
    <row r="7" spans="1:71" x14ac:dyDescent="0.15">
      <c r="A7" s="3" t="s">
        <v>25</v>
      </c>
      <c r="B7" s="7">
        <v>337.05634110699202</v>
      </c>
      <c r="C7" s="7">
        <v>0.18217708934247001</v>
      </c>
      <c r="D7" s="7">
        <v>337.204863044462</v>
      </c>
      <c r="E7" s="7">
        <v>0.34085339109883001</v>
      </c>
      <c r="F7" s="8">
        <v>338.22918256424902</v>
      </c>
      <c r="G7" s="8">
        <v>1.6526986522974301</v>
      </c>
      <c r="I7" s="5">
        <v>0.104596589049957</v>
      </c>
      <c r="J7" s="8">
        <v>80.834055827808157</v>
      </c>
      <c r="K7" s="7">
        <v>9.4533261036723423E-2</v>
      </c>
      <c r="L7" s="9">
        <v>855.08587074348895</v>
      </c>
      <c r="N7" s="9">
        <v>56819.390199393398</v>
      </c>
      <c r="O7" s="10">
        <v>5.3676908724017598E-2</v>
      </c>
      <c r="P7" s="5">
        <v>5.5474771171420002E-2</v>
      </c>
      <c r="Q7" s="4">
        <v>0.39388694704575</v>
      </c>
      <c r="R7" s="7">
        <v>0.11879377145241</v>
      </c>
      <c r="S7" s="4">
        <v>5.3244723190683699E-2</v>
      </c>
      <c r="T7" s="5">
        <v>6.5392637609809998E-2</v>
      </c>
      <c r="U7" s="5">
        <v>0.90029209196447835</v>
      </c>
      <c r="W7" s="11" t="s">
        <v>130</v>
      </c>
      <c r="Y7" s="1" t="s">
        <v>57</v>
      </c>
      <c r="Z7" s="1" t="s">
        <v>57</v>
      </c>
      <c r="AB7" s="5">
        <v>8.4699999999999998E-2</v>
      </c>
      <c r="AC7" s="5">
        <v>2.53E-2</v>
      </c>
      <c r="AE7" s="5">
        <v>7.4291112957497463E-2</v>
      </c>
      <c r="AG7" s="12">
        <v>18.402000000000001</v>
      </c>
      <c r="AH7" s="12">
        <v>0.58199999999999996</v>
      </c>
      <c r="AI7" s="12">
        <v>15.41</v>
      </c>
      <c r="AJ7" s="12">
        <v>0.55200000000000005</v>
      </c>
      <c r="AK7" s="12">
        <v>35.953000000000003</v>
      </c>
      <c r="AL7" s="12">
        <v>1.3240000000000001</v>
      </c>
      <c r="AN7" s="14">
        <v>1.6199999999999999E-2</v>
      </c>
      <c r="AP7" s="13">
        <v>11533.439111510699</v>
      </c>
      <c r="AQ7" s="12">
        <v>0.2690998715015</v>
      </c>
      <c r="AR7" s="14">
        <v>18.404276727776502</v>
      </c>
      <c r="AS7" s="14">
        <v>1.0603039462970001E-2</v>
      </c>
      <c r="AT7" s="14">
        <v>27.954360055360802</v>
      </c>
      <c r="AU7" s="14">
        <v>1.5769019598270002E-2</v>
      </c>
      <c r="AV7" s="14">
        <v>4.9238676807566799</v>
      </c>
      <c r="AW7" s="14">
        <v>5.7821463028499996E-3</v>
      </c>
      <c r="AX7" s="14">
        <v>0.267551294010129</v>
      </c>
      <c r="AY7" s="14">
        <v>1.1779837599599999E-2</v>
      </c>
      <c r="AZ7" s="14">
        <v>0.17615115907089601</v>
      </c>
      <c r="BA7" s="14">
        <v>1.7004950706050001E-2</v>
      </c>
      <c r="BB7" s="14">
        <v>1.9935046391017199</v>
      </c>
      <c r="BC7" s="14">
        <v>7.5282690689900001E-3</v>
      </c>
      <c r="BD7" s="14">
        <v>0.95856818789542897</v>
      </c>
      <c r="BE7" s="14">
        <v>8.7686813026700006E-3</v>
      </c>
      <c r="BG7" s="14">
        <v>1.9979476294514626</v>
      </c>
      <c r="BH7" s="14">
        <v>3.8589390694523224E-4</v>
      </c>
      <c r="BI7" s="14">
        <v>0.95714392594494091</v>
      </c>
      <c r="BJ7" s="14">
        <v>2.6800273483274412E-6</v>
      </c>
      <c r="BL7" s="14">
        <v>4.9264453301288285</v>
      </c>
      <c r="BM7" s="14">
        <v>2.5098306919799805E-3</v>
      </c>
      <c r="BN7" s="14">
        <v>5.4130438334475499E-2</v>
      </c>
      <c r="BO7" s="14">
        <v>6.4895609794366309E-5</v>
      </c>
      <c r="BQ7" s="15">
        <v>2.1680999999999999</v>
      </c>
      <c r="BR7" s="14">
        <v>4.9264453301288285</v>
      </c>
      <c r="BS7" s="13">
        <v>0</v>
      </c>
    </row>
    <row r="8" spans="1:71" x14ac:dyDescent="0.15">
      <c r="A8" s="3" t="s">
        <v>26</v>
      </c>
      <c r="B8" s="7">
        <v>337.04872485542415</v>
      </c>
      <c r="C8" s="7">
        <v>0.17447246909405001</v>
      </c>
      <c r="D8" s="7">
        <v>337.14692921581798</v>
      </c>
      <c r="E8" s="7">
        <v>0.36137747007680998</v>
      </c>
      <c r="F8" s="8">
        <v>337.82431266789303</v>
      </c>
      <c r="G8" s="8">
        <v>1.91675728486847</v>
      </c>
      <c r="I8" s="5">
        <v>0.104623306234949</v>
      </c>
      <c r="J8" s="8">
        <v>80.840408323608983</v>
      </c>
      <c r="K8" s="7">
        <v>0.14648444029470462</v>
      </c>
      <c r="L8" s="9">
        <v>551.87027482898702</v>
      </c>
      <c r="N8" s="9">
        <v>36677.652897011503</v>
      </c>
      <c r="O8" s="10">
        <v>5.3675663836016199E-2</v>
      </c>
      <c r="P8" s="5">
        <v>5.31298056024E-2</v>
      </c>
      <c r="Q8" s="4">
        <v>0.393807419518093</v>
      </c>
      <c r="R8" s="7">
        <v>0.12596504328722999</v>
      </c>
      <c r="S8" s="4">
        <v>5.3235207488056803E-2</v>
      </c>
      <c r="T8" s="5">
        <v>7.8180345186379993E-2</v>
      </c>
      <c r="U8" s="5">
        <v>0.86145271562689851</v>
      </c>
      <c r="W8" s="11" t="s">
        <v>130</v>
      </c>
      <c r="Y8" s="1" t="s">
        <v>57</v>
      </c>
      <c r="Z8" s="1" t="s">
        <v>57</v>
      </c>
      <c r="AB8" s="5">
        <v>8.4699999999999998E-2</v>
      </c>
      <c r="AC8" s="5">
        <v>2.53E-2</v>
      </c>
      <c r="AE8" s="5">
        <v>7.3155381421724508E-2</v>
      </c>
      <c r="AG8" s="12">
        <v>18.402000000000001</v>
      </c>
      <c r="AH8" s="12">
        <v>0.58199999999999996</v>
      </c>
      <c r="AI8" s="12">
        <v>15.41</v>
      </c>
      <c r="AJ8" s="12">
        <v>0.55200000000000005</v>
      </c>
      <c r="AK8" s="12">
        <v>35.953000000000003</v>
      </c>
      <c r="AL8" s="12">
        <v>1.3240000000000001</v>
      </c>
      <c r="AN8" s="14">
        <v>1.6199999999999999E-2</v>
      </c>
      <c r="AP8" s="13">
        <v>10379.4770296804</v>
      </c>
      <c r="AQ8" s="12">
        <v>0.34623172660821</v>
      </c>
      <c r="AR8" s="14">
        <v>18.359326424204099</v>
      </c>
      <c r="AS8" s="14">
        <v>1.3850998838309999E-2</v>
      </c>
      <c r="AT8" s="14">
        <v>27.676228720880701</v>
      </c>
      <c r="AU8" s="14">
        <v>2.2093325174329999E-2</v>
      </c>
      <c r="AV8" s="14">
        <v>4.92513422527926</v>
      </c>
      <c r="AW8" s="14">
        <v>6.9913456335000002E-3</v>
      </c>
      <c r="AX8" s="14">
        <v>0.26825777895334701</v>
      </c>
      <c r="AY8" s="14">
        <v>1.579149669392E-2</v>
      </c>
      <c r="AZ8" s="14">
        <v>0.177960220873532</v>
      </c>
      <c r="BA8" s="14">
        <v>2.1971400654800001E-2</v>
      </c>
      <c r="BB8" s="14">
        <v>1.99377394757482</v>
      </c>
      <c r="BC8" s="14">
        <v>5.0700244640099999E-3</v>
      </c>
      <c r="BD8" s="14">
        <v>0.95854495702255504</v>
      </c>
      <c r="BE8" s="14">
        <v>5.4523378673599996E-3</v>
      </c>
      <c r="BG8" s="14">
        <v>1.9981496063829252</v>
      </c>
      <c r="BH8" s="14">
        <v>2.4659695608487644E-4</v>
      </c>
      <c r="BI8" s="14">
        <v>0.95714250258373801</v>
      </c>
      <c r="BJ8" s="14">
        <v>1.7126095842096878E-6</v>
      </c>
      <c r="BL8" s="14">
        <v>4.9268380125534899</v>
      </c>
      <c r="BM8" s="14">
        <v>2.5208524571811658E-3</v>
      </c>
      <c r="BN8" s="14">
        <v>5.4121050436965322E-2</v>
      </c>
      <c r="BO8" s="14">
        <v>6.9329323523925057E-5</v>
      </c>
      <c r="BQ8" s="15">
        <v>2.1680999999999999</v>
      </c>
      <c r="BR8" s="14">
        <v>4.9268380125534899</v>
      </c>
      <c r="BS8" s="13">
        <v>0</v>
      </c>
    </row>
    <row r="9" spans="1:71" x14ac:dyDescent="0.15">
      <c r="A9" s="3" t="s">
        <v>27</v>
      </c>
      <c r="B9" s="7">
        <v>337.23431901105897</v>
      </c>
      <c r="C9" s="7">
        <v>0.1770292870489</v>
      </c>
      <c r="D9" s="7">
        <v>337.43749321799697</v>
      </c>
      <c r="E9" s="7">
        <v>0.38391019240738999</v>
      </c>
      <c r="F9" s="8">
        <v>338.83780083353702</v>
      </c>
      <c r="G9" s="8">
        <v>2.1359261067011701</v>
      </c>
      <c r="I9" s="5">
        <v>0.104765805167727</v>
      </c>
      <c r="J9" s="8">
        <v>80.875493863024985</v>
      </c>
      <c r="K9" s="7">
        <v>0.18213352433235785</v>
      </c>
      <c r="L9" s="9">
        <v>444.04507165546897</v>
      </c>
      <c r="N9" s="9">
        <v>29513.246350220801</v>
      </c>
      <c r="O9" s="10">
        <v>5.3705999904208997E-2</v>
      </c>
      <c r="P9" s="5">
        <v>5.3879500525620003E-2</v>
      </c>
      <c r="Q9" s="4">
        <v>0.39420633125166299</v>
      </c>
      <c r="R9" s="7">
        <v>0.13372209964164</v>
      </c>
      <c r="S9" s="4">
        <v>5.3259032101937102E-2</v>
      </c>
      <c r="T9" s="5">
        <v>8.8579004913100001E-2</v>
      </c>
      <c r="U9" s="5">
        <v>0.82521153062005104</v>
      </c>
      <c r="W9" s="11" t="s">
        <v>130</v>
      </c>
      <c r="Y9" s="1" t="s">
        <v>57</v>
      </c>
      <c r="Z9" s="1" t="s">
        <v>57</v>
      </c>
      <c r="AB9" s="5">
        <v>8.4699999999999998E-2</v>
      </c>
      <c r="AC9" s="5">
        <v>2.53E-2</v>
      </c>
      <c r="AE9" s="5">
        <v>7.2855381532199726E-2</v>
      </c>
      <c r="AG9" s="12">
        <v>18.402000000000001</v>
      </c>
      <c r="AH9" s="12">
        <v>0.58199999999999996</v>
      </c>
      <c r="AI9" s="12">
        <v>15.41</v>
      </c>
      <c r="AJ9" s="12">
        <v>0.55200000000000005</v>
      </c>
      <c r="AK9" s="12">
        <v>35.953000000000003</v>
      </c>
      <c r="AL9" s="12">
        <v>1.3240000000000001</v>
      </c>
      <c r="AN9" s="14">
        <v>1.6199999999999999E-2</v>
      </c>
      <c r="AP9" s="13">
        <v>9719.7342204787001</v>
      </c>
      <c r="AQ9" s="12">
        <v>0.34203198756387998</v>
      </c>
      <c r="AR9" s="14">
        <v>18.319572270342299</v>
      </c>
      <c r="AS9" s="14">
        <v>1.8233683374059999E-2</v>
      </c>
      <c r="AT9" s="14">
        <v>27.457948166312502</v>
      </c>
      <c r="AU9" s="14">
        <v>2.8526539895130001E-2</v>
      </c>
      <c r="AV9" s="14">
        <v>4.9275571570498604</v>
      </c>
      <c r="AW9" s="14">
        <v>7.6032687007200001E-3</v>
      </c>
      <c r="AX9" s="14">
        <v>0.26897438893223002</v>
      </c>
      <c r="AY9" s="14">
        <v>1.832439112719E-2</v>
      </c>
      <c r="AZ9" s="14">
        <v>0.17944291861417</v>
      </c>
      <c r="BA9" s="14">
        <v>2.9115132554000001E-2</v>
      </c>
      <c r="BB9" s="14">
        <v>1.99341039569358</v>
      </c>
      <c r="BC9" s="14">
        <v>5.5093141983900001E-3</v>
      </c>
      <c r="BD9" s="14">
        <v>0.95854189535082801</v>
      </c>
      <c r="BE9" s="14">
        <v>6.4403851664299998E-3</v>
      </c>
      <c r="BG9" s="14">
        <v>1.9977673159414351</v>
      </c>
      <c r="BH9" s="14">
        <v>2.8307865383816517E-4</v>
      </c>
      <c r="BI9" s="14">
        <v>0.95714519664082032</v>
      </c>
      <c r="BJ9" s="14">
        <v>1.9659795802634585E-6</v>
      </c>
      <c r="BL9" s="14">
        <v>4.9286662247867614</v>
      </c>
      <c r="BM9" s="14">
        <v>2.5290237985042632E-3</v>
      </c>
      <c r="BN9" s="14">
        <v>5.4145222721028105E-2</v>
      </c>
      <c r="BO9" s="14">
        <v>7.3097794073835137E-5</v>
      </c>
      <c r="BQ9" s="15">
        <v>2.1680999999999999</v>
      </c>
      <c r="BR9" s="14">
        <v>4.9286662247867614</v>
      </c>
      <c r="BS9" s="13">
        <v>0</v>
      </c>
    </row>
    <row r="10" spans="1:71" x14ac:dyDescent="0.15">
      <c r="A10" s="3" t="s">
        <v>28</v>
      </c>
      <c r="B10" s="7">
        <v>337.05415722455081</v>
      </c>
      <c r="C10" s="7">
        <v>0.18224714851088999</v>
      </c>
      <c r="D10" s="7">
        <v>337.19761319643499</v>
      </c>
      <c r="E10" s="7">
        <v>0.38427746827029002</v>
      </c>
      <c r="F10" s="8">
        <v>338.18701181297001</v>
      </c>
      <c r="G10" s="8">
        <v>2.12634910908691</v>
      </c>
      <c r="I10" s="5">
        <v>0.104628351182212</v>
      </c>
      <c r="J10" s="8">
        <v>80.833760811639735</v>
      </c>
      <c r="K10" s="7">
        <v>0.17911857063383149</v>
      </c>
      <c r="L10" s="9">
        <v>451.28632126529499</v>
      </c>
      <c r="N10" s="9">
        <v>29995.852453954001</v>
      </c>
      <c r="O10" s="10">
        <v>5.3676551764932301E-2</v>
      </c>
      <c r="P10" s="5">
        <v>5.5496455157330003E-2</v>
      </c>
      <c r="Q10" s="4">
        <v>0.39387699471059501</v>
      </c>
      <c r="R10" s="7">
        <v>0.13393030096304001</v>
      </c>
      <c r="S10" s="4">
        <v>5.3243731935517298E-2</v>
      </c>
      <c r="T10" s="5">
        <v>8.8117136876320001E-2</v>
      </c>
      <c r="U10" s="5">
        <v>0.82105846809926286</v>
      </c>
      <c r="W10" s="11" t="s">
        <v>130</v>
      </c>
      <c r="Y10" s="1" t="s">
        <v>57</v>
      </c>
      <c r="Z10" s="1" t="s">
        <v>57</v>
      </c>
      <c r="AB10" s="5">
        <v>8.4699999999999998E-2</v>
      </c>
      <c r="AC10" s="5">
        <v>2.53E-2</v>
      </c>
      <c r="AE10" s="5">
        <v>8.8258947894831463E-2</v>
      </c>
      <c r="AG10" s="12">
        <v>18.402000000000001</v>
      </c>
      <c r="AH10" s="12">
        <v>0.58199999999999996</v>
      </c>
      <c r="AI10" s="12">
        <v>15.41</v>
      </c>
      <c r="AJ10" s="12">
        <v>0.55200000000000005</v>
      </c>
      <c r="AK10" s="12">
        <v>35.953000000000003</v>
      </c>
      <c r="AL10" s="12">
        <v>1.3240000000000001</v>
      </c>
      <c r="AN10" s="14">
        <v>1.6199999999999999E-2</v>
      </c>
      <c r="AP10" s="13">
        <v>9763.8619620472491</v>
      </c>
      <c r="AQ10" s="12">
        <v>0.35156736181895998</v>
      </c>
      <c r="AR10" s="14">
        <v>18.327836678434899</v>
      </c>
      <c r="AS10" s="14">
        <v>2.0558328292920001E-2</v>
      </c>
      <c r="AT10" s="14">
        <v>27.506497075151199</v>
      </c>
      <c r="AU10" s="14">
        <v>2.9350020763530001E-2</v>
      </c>
      <c r="AV10" s="14">
        <v>4.9252338125116504</v>
      </c>
      <c r="AW10" s="14">
        <v>8.7767865317600006E-3</v>
      </c>
      <c r="AX10" s="14">
        <v>0.26873579038814099</v>
      </c>
      <c r="AY10" s="14">
        <v>2.2376300267929999E-2</v>
      </c>
      <c r="AZ10" s="14">
        <v>0.17905551405016401</v>
      </c>
      <c r="BA10" s="14">
        <v>3.021391616342E-2</v>
      </c>
      <c r="BB10" s="14">
        <v>1.9926609599562399</v>
      </c>
      <c r="BC10" s="14">
        <v>7.5494046021999999E-3</v>
      </c>
      <c r="BD10" s="14">
        <v>0.95883651844235696</v>
      </c>
      <c r="BE10" s="14">
        <v>8.0214483978300003E-3</v>
      </c>
      <c r="BG10" s="14">
        <v>1.997937064751345</v>
      </c>
      <c r="BH10" s="14">
        <v>3.6411815616680456E-4</v>
      </c>
      <c r="BI10" s="14">
        <v>0.95714400039593972</v>
      </c>
      <c r="BJ10" s="14">
        <v>2.5287952851607838E-6</v>
      </c>
      <c r="BL10" s="14">
        <v>4.926387414858695</v>
      </c>
      <c r="BM10" s="14">
        <v>2.5368466912473525E-3</v>
      </c>
      <c r="BN10" s="14">
        <v>5.4129658686824657E-2</v>
      </c>
      <c r="BO10" s="14">
        <v>7.318212761590518E-5</v>
      </c>
      <c r="BQ10" s="15">
        <v>2.1680999999999999</v>
      </c>
      <c r="BR10" s="14">
        <v>4.926387414858695</v>
      </c>
      <c r="BS10" s="13">
        <v>0</v>
      </c>
    </row>
    <row r="11" spans="1:71" x14ac:dyDescent="0.15">
      <c r="A11" s="3" t="s">
        <v>29</v>
      </c>
      <c r="B11" s="7">
        <v>337.04854077928502</v>
      </c>
      <c r="C11" s="7">
        <v>0.17875988112964999</v>
      </c>
      <c r="D11" s="7">
        <v>337.24020109437902</v>
      </c>
      <c r="E11" s="7">
        <v>0.33963274892081002</v>
      </c>
      <c r="F11" s="8">
        <v>338.561939704552</v>
      </c>
      <c r="G11" s="8">
        <v>1.66118447570646</v>
      </c>
      <c r="I11" s="5">
        <v>0.10459346087145199</v>
      </c>
      <c r="J11" s="8">
        <v>80.83942737422629</v>
      </c>
      <c r="K11" s="7">
        <v>9.1887679597178515E-2</v>
      </c>
      <c r="L11" s="9">
        <v>879.76350832466301</v>
      </c>
      <c r="N11" s="9">
        <v>58458.2873681247</v>
      </c>
      <c r="O11" s="10">
        <v>5.3675633748507097E-2</v>
      </c>
      <c r="P11" s="5">
        <v>5.4435423742149998E-2</v>
      </c>
      <c r="Q11" s="4">
        <v>0.393935458889145</v>
      </c>
      <c r="R11" s="7">
        <v>0.11835789729107001</v>
      </c>
      <c r="S11" s="4">
        <v>5.3252545804779401E-2</v>
      </c>
      <c r="T11" s="5">
        <v>6.5815193656679996E-2</v>
      </c>
      <c r="U11" s="5">
        <v>0.89967056349756314</v>
      </c>
      <c r="W11" s="11" t="s">
        <v>130</v>
      </c>
      <c r="Y11" s="1" t="s">
        <v>57</v>
      </c>
      <c r="Z11" s="1" t="s">
        <v>57</v>
      </c>
      <c r="AB11" s="5">
        <v>8.4699999999999998E-2</v>
      </c>
      <c r="AC11" s="5">
        <v>2.53E-2</v>
      </c>
      <c r="AE11" s="5">
        <v>8.0660000300886159E-2</v>
      </c>
      <c r="AG11" s="12">
        <v>18.402000000000001</v>
      </c>
      <c r="AH11" s="12">
        <v>0.58199999999999996</v>
      </c>
      <c r="AI11" s="12">
        <v>15.41</v>
      </c>
      <c r="AJ11" s="12">
        <v>0.55200000000000005</v>
      </c>
      <c r="AK11" s="12">
        <v>35.953000000000003</v>
      </c>
      <c r="AL11" s="12">
        <v>1.3240000000000001</v>
      </c>
      <c r="AN11" s="14">
        <v>1.6199999999999999E-2</v>
      </c>
      <c r="AP11" s="13">
        <v>11596.1320024948</v>
      </c>
      <c r="AQ11" s="12">
        <v>0.31344395825927002</v>
      </c>
      <c r="AR11" s="14">
        <v>18.4043623737074</v>
      </c>
      <c r="AS11" s="14">
        <v>1.623926835335E-2</v>
      </c>
      <c r="AT11" s="14">
        <v>27.9704497768519</v>
      </c>
      <c r="AU11" s="14">
        <v>2.4015338857410001E-2</v>
      </c>
      <c r="AV11" s="14">
        <v>4.9241186929768901</v>
      </c>
      <c r="AW11" s="14">
        <v>7.6270526444800002E-3</v>
      </c>
      <c r="AX11" s="14">
        <v>0.26756815219671898</v>
      </c>
      <c r="AY11" s="14">
        <v>1.7898664276259999E-2</v>
      </c>
      <c r="AZ11" s="14">
        <v>0.176066744157132</v>
      </c>
      <c r="BA11" s="14">
        <v>2.4203218695939999E-2</v>
      </c>
      <c r="BB11" s="14">
        <v>1.99328913384756</v>
      </c>
      <c r="BC11" s="14">
        <v>6.7898913750199996E-3</v>
      </c>
      <c r="BD11" s="14">
        <v>0.95868932173333499</v>
      </c>
      <c r="BE11" s="14">
        <v>7.08615533106E-3</v>
      </c>
      <c r="BG11" s="14">
        <v>1.9981124949116369</v>
      </c>
      <c r="BH11" s="14">
        <v>3.2384743865206909E-4</v>
      </c>
      <c r="BI11" s="14">
        <v>0.95714276411374566</v>
      </c>
      <c r="BJ11" s="14">
        <v>2.2491128341914552E-6</v>
      </c>
      <c r="BL11" s="14">
        <v>4.9267385944529867</v>
      </c>
      <c r="BM11" s="14">
        <v>2.5218248748719871E-3</v>
      </c>
      <c r="BN11" s="14">
        <v>5.4137789337395839E-2</v>
      </c>
      <c r="BO11" s="14">
        <v>6.524857969824772E-5</v>
      </c>
      <c r="BQ11" s="15">
        <v>2.1680999999999999</v>
      </c>
      <c r="BR11" s="14">
        <v>4.9267385944529867</v>
      </c>
      <c r="BS11" s="13">
        <v>0</v>
      </c>
    </row>
    <row r="12" spans="1:71" x14ac:dyDescent="0.15">
      <c r="A12" s="3" t="s">
        <v>30</v>
      </c>
      <c r="B12" s="7">
        <v>337.06039921130355</v>
      </c>
      <c r="C12" s="7">
        <v>0.18146564293959</v>
      </c>
      <c r="D12" s="7">
        <v>337.31960499185601</v>
      </c>
      <c r="E12" s="7">
        <v>0.55768838802126997</v>
      </c>
      <c r="F12" s="8">
        <v>339.10681978698398</v>
      </c>
      <c r="G12" s="8">
        <v>3.6920927256910798</v>
      </c>
      <c r="I12" s="5">
        <v>0.10492629844465801</v>
      </c>
      <c r="J12" s="8">
        <v>80.857911873853951</v>
      </c>
      <c r="K12" s="7">
        <v>0.4031745685989343</v>
      </c>
      <c r="L12" s="9">
        <v>200.553105705159</v>
      </c>
      <c r="N12" s="9">
        <v>13339.0514357704</v>
      </c>
      <c r="O12" s="10">
        <v>5.3677572027992698E-2</v>
      </c>
      <c r="P12" s="5">
        <v>5.5257480477040002E-2</v>
      </c>
      <c r="Q12" s="4">
        <v>0.394044470198539</v>
      </c>
      <c r="R12" s="7">
        <v>0.19430907391391</v>
      </c>
      <c r="S12" s="4">
        <v>5.3265358586517902E-2</v>
      </c>
      <c r="T12" s="5">
        <v>0.15977664812624001</v>
      </c>
      <c r="U12" s="5">
        <v>0.66282611952698933</v>
      </c>
      <c r="W12" s="11" t="s">
        <v>130</v>
      </c>
      <c r="Y12" s="1" t="s">
        <v>57</v>
      </c>
      <c r="Z12" s="1" t="s">
        <v>57</v>
      </c>
      <c r="AB12" s="5">
        <v>8.4699999999999998E-2</v>
      </c>
      <c r="AC12" s="5">
        <v>2.53E-2</v>
      </c>
      <c r="AE12" s="5">
        <v>7.3431693831732536E-2</v>
      </c>
      <c r="AG12" s="12">
        <v>18.402000000000001</v>
      </c>
      <c r="AH12" s="12">
        <v>0.58199999999999996</v>
      </c>
      <c r="AI12" s="12">
        <v>15.41</v>
      </c>
      <c r="AJ12" s="12">
        <v>0.55200000000000005</v>
      </c>
      <c r="AK12" s="12">
        <v>35.953000000000003</v>
      </c>
      <c r="AL12" s="12">
        <v>1.3240000000000001</v>
      </c>
      <c r="AN12" s="14">
        <v>1.6199999999999999E-2</v>
      </c>
      <c r="AP12" s="13">
        <v>6940.4848145860997</v>
      </c>
      <c r="AQ12" s="12">
        <v>0.26477841824039</v>
      </c>
      <c r="AR12" s="14">
        <v>18.120569569318999</v>
      </c>
      <c r="AS12" s="14">
        <v>1.8081592443089999E-2</v>
      </c>
      <c r="AT12" s="14">
        <v>26.346882352128201</v>
      </c>
      <c r="AU12" s="14">
        <v>2.3414263293290001E-2</v>
      </c>
      <c r="AV12" s="14">
        <v>4.9299513551458896</v>
      </c>
      <c r="AW12" s="14">
        <v>7.8062712923400003E-3</v>
      </c>
      <c r="AX12" s="14">
        <v>0.27205099031688601</v>
      </c>
      <c r="AY12" s="14">
        <v>1.9140328946770001E-2</v>
      </c>
      <c r="AZ12" s="14">
        <v>0.187115198982301</v>
      </c>
      <c r="BA12" s="14">
        <v>2.2659867262500001E-2</v>
      </c>
      <c r="BB12" s="14">
        <v>1.99388395743308</v>
      </c>
      <c r="BC12" s="14">
        <v>6.5332303074799999E-3</v>
      </c>
      <c r="BD12" s="14">
        <v>0.95854936722418305</v>
      </c>
      <c r="BE12" s="14">
        <v>7.3050953863E-3</v>
      </c>
      <c r="BG12" s="14">
        <v>1.9982763857220269</v>
      </c>
      <c r="BH12" s="14">
        <v>3.2598201875918322E-4</v>
      </c>
      <c r="BI12" s="14">
        <v>0.95714160915105095</v>
      </c>
      <c r="BJ12" s="14">
        <v>2.2639347109192751E-6</v>
      </c>
      <c r="BL12" s="14">
        <v>4.927323503309057</v>
      </c>
      <c r="BM12" s="14">
        <v>2.5607733888530237E-3</v>
      </c>
      <c r="BN12" s="14">
        <v>5.4149989392558523E-2</v>
      </c>
      <c r="BO12" s="14">
        <v>1.045115918031811E-4</v>
      </c>
      <c r="BQ12" s="15">
        <v>2.1680999999999999</v>
      </c>
      <c r="BR12" s="14">
        <v>4.927323503309057</v>
      </c>
      <c r="BS12" s="13">
        <v>0</v>
      </c>
    </row>
    <row r="13" spans="1:71" x14ac:dyDescent="0.15">
      <c r="A13" s="3" t="s">
        <v>31</v>
      </c>
      <c r="B13" s="7">
        <v>337.06890012797828</v>
      </c>
      <c r="C13" s="7">
        <v>0.173255800046</v>
      </c>
      <c r="D13" s="7">
        <v>337.212656343991</v>
      </c>
      <c r="E13" s="7">
        <v>0.35560307244768002</v>
      </c>
      <c r="F13" s="8">
        <v>338.20408021958099</v>
      </c>
      <c r="G13" s="8">
        <v>1.86785759814673</v>
      </c>
      <c r="I13" s="5">
        <v>0.104643257920205</v>
      </c>
      <c r="J13" s="8">
        <v>80.843100158186559</v>
      </c>
      <c r="K13" s="7">
        <v>0.13289500594989587</v>
      </c>
      <c r="L13" s="9">
        <v>608.32308618629395</v>
      </c>
      <c r="N13" s="9">
        <v>40427.092685355899</v>
      </c>
      <c r="O13" s="10">
        <v>5.3678961518474497E-2</v>
      </c>
      <c r="P13" s="5">
        <v>5.275623330932E-2</v>
      </c>
      <c r="Q13" s="4">
        <v>0.39389764549117001</v>
      </c>
      <c r="R13" s="7">
        <v>0.12393189590699</v>
      </c>
      <c r="S13" s="4">
        <v>5.3244133138110897E-2</v>
      </c>
      <c r="T13" s="5">
        <v>7.5844874601160003E-2</v>
      </c>
      <c r="U13" s="5">
        <v>0.86741490383204944</v>
      </c>
      <c r="W13" s="11" t="s">
        <v>130</v>
      </c>
      <c r="Y13" s="1" t="s">
        <v>57</v>
      </c>
      <c r="Z13" s="1" t="s">
        <v>57</v>
      </c>
      <c r="AB13" s="5">
        <v>8.4699999999999998E-2</v>
      </c>
      <c r="AC13" s="5">
        <v>2.53E-2</v>
      </c>
      <c r="AE13" s="5">
        <v>8.5252668967944478E-2</v>
      </c>
      <c r="AG13" s="12">
        <v>18.402000000000001</v>
      </c>
      <c r="AH13" s="12">
        <v>0.58199999999999996</v>
      </c>
      <c r="AI13" s="12">
        <v>15.41</v>
      </c>
      <c r="AJ13" s="12">
        <v>0.55200000000000005</v>
      </c>
      <c r="AK13" s="12">
        <v>35.953000000000003</v>
      </c>
      <c r="AL13" s="12">
        <v>1.3240000000000001</v>
      </c>
      <c r="AN13" s="14">
        <v>1.6199999999999999E-2</v>
      </c>
      <c r="AP13" s="13">
        <v>10654.261639116399</v>
      </c>
      <c r="AQ13" s="12">
        <v>0.36117088260298003</v>
      </c>
      <c r="AR13" s="14">
        <v>18.3682974928699</v>
      </c>
      <c r="AS13" s="14">
        <v>1.815308896498E-2</v>
      </c>
      <c r="AT13" s="14">
        <v>27.7396599095973</v>
      </c>
      <c r="AU13" s="14">
        <v>2.6077604563140001E-2</v>
      </c>
      <c r="AV13" s="14">
        <v>4.92499986836948</v>
      </c>
      <c r="AW13" s="14">
        <v>7.2761113677200003E-3</v>
      </c>
      <c r="AX13" s="14">
        <v>0.26811507562049097</v>
      </c>
      <c r="AY13" s="14">
        <v>1.9227784420600001E-2</v>
      </c>
      <c r="AZ13" s="14">
        <v>0.17753494094118399</v>
      </c>
      <c r="BA13" s="14">
        <v>2.8184521759759999E-2</v>
      </c>
      <c r="BB13" s="14">
        <v>1.9929694877917701</v>
      </c>
      <c r="BC13" s="14">
        <v>4.3978337936100001E-3</v>
      </c>
      <c r="BD13" s="14">
        <v>0.95877785449183295</v>
      </c>
      <c r="BE13" s="14">
        <v>4.9114002544300003E-3</v>
      </c>
      <c r="BG13" s="14">
        <v>1.9980666668319478</v>
      </c>
      <c r="BH13" s="14">
        <v>2.191454217056933E-4</v>
      </c>
      <c r="BI13" s="14">
        <v>0.95714308707097717</v>
      </c>
      <c r="BJ13" s="14">
        <v>1.5219603059749702E-6</v>
      </c>
      <c r="BL13" s="14">
        <v>4.926928787256089</v>
      </c>
      <c r="BM13" s="14">
        <v>2.5219056318763139E-3</v>
      </c>
      <c r="BN13" s="14">
        <v>5.4129324280138988E-2</v>
      </c>
      <c r="BO13" s="14">
        <v>6.8434278688494986E-5</v>
      </c>
      <c r="BQ13" s="15">
        <v>2.1680999999999999</v>
      </c>
      <c r="BR13" s="14">
        <v>4.926928787256089</v>
      </c>
      <c r="BS13" s="13">
        <v>0</v>
      </c>
    </row>
    <row r="14" spans="1:71" x14ac:dyDescent="0.15">
      <c r="A14" s="3" t="s">
        <v>32</v>
      </c>
      <c r="B14" s="7">
        <v>337.15185296085963</v>
      </c>
      <c r="C14" s="7">
        <v>0.17592649933119001</v>
      </c>
      <c r="D14" s="7">
        <v>337.210887509771</v>
      </c>
      <c r="E14" s="7">
        <v>0.34731602160454</v>
      </c>
      <c r="F14" s="8">
        <v>337.61799652439203</v>
      </c>
      <c r="G14" s="8">
        <v>1.7683254911034501</v>
      </c>
      <c r="I14" s="5">
        <v>0.104629649954029</v>
      </c>
      <c r="J14" s="8">
        <v>80.848583385542852</v>
      </c>
      <c r="K14" s="7">
        <v>7.6084251519129828E-2</v>
      </c>
      <c r="L14" s="9">
        <v>1062.6191593041499</v>
      </c>
      <c r="N14" s="9">
        <v>70605.518576902905</v>
      </c>
      <c r="O14" s="10">
        <v>5.36925204079143E-2</v>
      </c>
      <c r="P14" s="5">
        <v>5.3556620161519998E-2</v>
      </c>
      <c r="Q14" s="4">
        <v>0.39389521727287502</v>
      </c>
      <c r="R14" s="7">
        <v>0.12104429555038999</v>
      </c>
      <c r="S14" s="4">
        <v>5.3230359333744398E-2</v>
      </c>
      <c r="T14" s="5">
        <v>7.1033905394669999E-2</v>
      </c>
      <c r="U14" s="5">
        <v>0.88133923846928774</v>
      </c>
      <c r="W14" s="11" t="s">
        <v>130</v>
      </c>
      <c r="Y14" s="1" t="s">
        <v>57</v>
      </c>
      <c r="Z14" s="1" t="s">
        <v>57</v>
      </c>
      <c r="AB14" s="5">
        <v>8.4699999999999998E-2</v>
      </c>
      <c r="AC14" s="5">
        <v>2.53E-2</v>
      </c>
      <c r="AE14" s="5">
        <v>8.6657702640413614E-2</v>
      </c>
      <c r="AG14" s="12">
        <v>18.402000000000001</v>
      </c>
      <c r="AH14" s="12">
        <v>0.58199999999999996</v>
      </c>
      <c r="AI14" s="12">
        <v>15.41</v>
      </c>
      <c r="AJ14" s="12">
        <v>0.55200000000000005</v>
      </c>
      <c r="AK14" s="12">
        <v>35.953000000000003</v>
      </c>
      <c r="AL14" s="12">
        <v>1.3240000000000001</v>
      </c>
      <c r="AN14" s="14">
        <v>1.6199999999999999E-2</v>
      </c>
      <c r="AP14" s="13">
        <v>12018.3958197393</v>
      </c>
      <c r="AQ14" s="12">
        <v>0.54167648835116999</v>
      </c>
      <c r="AR14" s="14">
        <v>18.425951475267102</v>
      </c>
      <c r="AS14" s="14">
        <v>3.3059727836860002E-2</v>
      </c>
      <c r="AT14" s="14">
        <v>28.041752082475799</v>
      </c>
      <c r="AU14" s="14">
        <v>5.376415500863E-2</v>
      </c>
      <c r="AV14" s="14">
        <v>4.9244590006348696</v>
      </c>
      <c r="AW14" s="14">
        <v>1.2499708860449999E-2</v>
      </c>
      <c r="AX14" s="14">
        <v>0.26726861393352502</v>
      </c>
      <c r="AY14" s="14">
        <v>3.5381196052570001E-2</v>
      </c>
      <c r="AZ14" s="14">
        <v>0.17560786196245401</v>
      </c>
      <c r="BA14" s="14">
        <v>5.3065546761210003E-2</v>
      </c>
      <c r="BB14" s="14">
        <v>1.9925565668834899</v>
      </c>
      <c r="BC14" s="14">
        <v>4.0962395176700004E-3</v>
      </c>
      <c r="BD14" s="14">
        <v>0.95880717308798002</v>
      </c>
      <c r="BE14" s="14">
        <v>4.6271318686100004E-3</v>
      </c>
      <c r="BG14" s="14">
        <v>1.9977366781175061</v>
      </c>
      <c r="BH14" s="14">
        <v>2.0561592866987969E-4</v>
      </c>
      <c r="BI14" s="14">
        <v>0.95714541255008101</v>
      </c>
      <c r="BJ14" s="14">
        <v>1.4280017332540018E-6</v>
      </c>
      <c r="BL14" s="14">
        <v>4.9273529848533331</v>
      </c>
      <c r="BM14" s="14">
        <v>2.5683992216061543E-3</v>
      </c>
      <c r="BN14" s="14">
        <v>5.4116676694223369E-2</v>
      </c>
      <c r="BO14" s="14">
        <v>6.6845717537794102E-5</v>
      </c>
      <c r="BQ14" s="15">
        <v>2.1680999999999999</v>
      </c>
      <c r="BR14" s="14">
        <v>4.9273529848533331</v>
      </c>
      <c r="BS14" s="13">
        <v>0</v>
      </c>
    </row>
    <row r="15" spans="1:71" x14ac:dyDescent="0.15">
      <c r="A15" s="3" t="s">
        <v>33</v>
      </c>
      <c r="B15" s="7">
        <v>337.09895287455208</v>
      </c>
      <c r="C15" s="7">
        <v>0.17787494874410001</v>
      </c>
      <c r="D15" s="7">
        <v>337.15509190145298</v>
      </c>
      <c r="E15" s="7">
        <v>0.33249643602975998</v>
      </c>
      <c r="F15" s="8">
        <v>337.54229837732203</v>
      </c>
      <c r="G15" s="8">
        <v>1.58832218500422</v>
      </c>
      <c r="I15" s="5">
        <v>0.104603860670985</v>
      </c>
      <c r="J15" s="8">
        <v>80.830862511188556</v>
      </c>
      <c r="K15" s="7">
        <v>7.2494389233585477E-2</v>
      </c>
      <c r="L15" s="9">
        <v>1114.9947377409001</v>
      </c>
      <c r="N15" s="9">
        <v>74085.370311393504</v>
      </c>
      <c r="O15" s="10">
        <v>5.36838737099221E-2</v>
      </c>
      <c r="P15" s="5">
        <v>5.4158056350709999E-2</v>
      </c>
      <c r="Q15" s="4">
        <v>0.39381862441017301</v>
      </c>
      <c r="R15" s="7">
        <v>0.11589563950582001</v>
      </c>
      <c r="S15" s="4">
        <v>5.3228580683458697E-2</v>
      </c>
      <c r="T15" s="5">
        <v>6.2196084951570002E-2</v>
      </c>
      <c r="U15" s="5">
        <v>0.9120487461897604</v>
      </c>
      <c r="W15" s="11" t="s">
        <v>130</v>
      </c>
      <c r="Y15" s="1" t="s">
        <v>57</v>
      </c>
      <c r="Z15" s="1" t="s">
        <v>57</v>
      </c>
      <c r="AB15" s="5">
        <v>8.4699999999999998E-2</v>
      </c>
      <c r="AC15" s="5">
        <v>2.53E-2</v>
      </c>
      <c r="AE15" s="5">
        <v>8.2593228788080397E-2</v>
      </c>
      <c r="AG15" s="12">
        <v>18.402000000000001</v>
      </c>
      <c r="AH15" s="12">
        <v>0.58199999999999996</v>
      </c>
      <c r="AI15" s="12">
        <v>15.41</v>
      </c>
      <c r="AJ15" s="12">
        <v>0.55200000000000005</v>
      </c>
      <c r="AK15" s="12">
        <v>35.953000000000003</v>
      </c>
      <c r="AL15" s="12">
        <v>1.3240000000000001</v>
      </c>
      <c r="AN15" s="14">
        <v>1.6199999999999999E-2</v>
      </c>
      <c r="AP15" s="13">
        <v>12109.452230769301</v>
      </c>
      <c r="AQ15" s="12">
        <v>0.30127813539979997</v>
      </c>
      <c r="AR15" s="14">
        <v>18.428107920961999</v>
      </c>
      <c r="AS15" s="14">
        <v>1.4471822197340001E-2</v>
      </c>
      <c r="AT15" s="14">
        <v>28.066760559001999</v>
      </c>
      <c r="AU15" s="14">
        <v>2.1766685265470001E-2</v>
      </c>
      <c r="AV15" s="14">
        <v>4.9233653759721596</v>
      </c>
      <c r="AW15" s="14">
        <v>7.1449134687199996E-3</v>
      </c>
      <c r="AX15" s="14">
        <v>0.2671543177538</v>
      </c>
      <c r="AY15" s="14">
        <v>1.6437478084420001E-2</v>
      </c>
      <c r="AZ15" s="14">
        <v>0.17541326145869701</v>
      </c>
      <c r="BA15" s="14">
        <v>2.226026934395E-2</v>
      </c>
      <c r="BB15" s="14">
        <v>1.99270274851359</v>
      </c>
      <c r="BC15" s="14">
        <v>5.81411075937E-3</v>
      </c>
      <c r="BD15" s="14">
        <v>0.95872978378233098</v>
      </c>
      <c r="BE15" s="14">
        <v>7.3409073308599998E-3</v>
      </c>
      <c r="BG15" s="14">
        <v>1.9976402611340289</v>
      </c>
      <c r="BH15" s="14">
        <v>3.1472570536240018E-4</v>
      </c>
      <c r="BI15" s="14">
        <v>0.9571460920147733</v>
      </c>
      <c r="BJ15" s="14">
        <v>2.1857702110334959E-6</v>
      </c>
      <c r="BL15" s="14">
        <v>4.9263167437668853</v>
      </c>
      <c r="BM15" s="14">
        <v>2.5172590993243005E-3</v>
      </c>
      <c r="BN15" s="14">
        <v>5.4114731496588325E-2</v>
      </c>
      <c r="BO15" s="14">
        <v>6.39623388208908E-5</v>
      </c>
      <c r="BQ15" s="15">
        <v>2.1680999999999999</v>
      </c>
      <c r="BR15" s="14">
        <v>4.9263167437668853</v>
      </c>
      <c r="BS15" s="13">
        <v>0</v>
      </c>
    </row>
    <row r="16" spans="1:71" x14ac:dyDescent="0.15">
      <c r="A16" s="3" t="s">
        <v>34</v>
      </c>
      <c r="B16" s="7">
        <v>336.9814586103621</v>
      </c>
      <c r="C16" s="7">
        <v>0.17482194646721</v>
      </c>
      <c r="D16" s="7">
        <v>336.924878557738</v>
      </c>
      <c r="E16" s="7">
        <v>0.33580367903434999</v>
      </c>
      <c r="F16" s="8">
        <v>336.53439114759101</v>
      </c>
      <c r="G16" s="8">
        <v>1.6364184525524501</v>
      </c>
      <c r="I16" s="5">
        <v>0.104553543542714</v>
      </c>
      <c r="J16" s="8">
        <v>80.819424517313195</v>
      </c>
      <c r="K16" s="7">
        <v>7.5901242071068464E-2</v>
      </c>
      <c r="L16" s="9">
        <v>1064.79712732026</v>
      </c>
      <c r="N16" s="9">
        <v>70753.414483772198</v>
      </c>
      <c r="O16" s="10">
        <v>5.3664669128938698E-2</v>
      </c>
      <c r="P16" s="5">
        <v>5.3246578664109999E-2</v>
      </c>
      <c r="Q16" s="4">
        <v>0.39350264585172301</v>
      </c>
      <c r="R16" s="7">
        <v>0.11711585140628</v>
      </c>
      <c r="S16" s="4">
        <v>5.3204906214763099E-2</v>
      </c>
      <c r="T16" s="5">
        <v>6.4565424398009996E-2</v>
      </c>
      <c r="U16" s="5">
        <v>0.90886248643179357</v>
      </c>
      <c r="W16" s="11" t="s">
        <v>130</v>
      </c>
      <c r="Y16" s="1" t="s">
        <v>57</v>
      </c>
      <c r="Z16" s="1" t="s">
        <v>57</v>
      </c>
      <c r="AB16" s="5">
        <v>8.4699999999999998E-2</v>
      </c>
      <c r="AC16" s="5">
        <v>2.53E-2</v>
      </c>
      <c r="AE16" s="5">
        <v>8.2347321589959499E-2</v>
      </c>
      <c r="AG16" s="12">
        <v>18.402000000000001</v>
      </c>
      <c r="AH16" s="12">
        <v>0.58199999999999996</v>
      </c>
      <c r="AI16" s="12">
        <v>15.41</v>
      </c>
      <c r="AJ16" s="12">
        <v>0.55200000000000005</v>
      </c>
      <c r="AK16" s="12">
        <v>35.953000000000003</v>
      </c>
      <c r="AL16" s="12">
        <v>1.3240000000000001</v>
      </c>
      <c r="AN16" s="14">
        <v>1.6199999999999999E-2</v>
      </c>
      <c r="AP16" s="13">
        <v>12021.790424516499</v>
      </c>
      <c r="AQ16" s="12">
        <v>0.39521176347359999</v>
      </c>
      <c r="AR16" s="14">
        <v>18.4326121455824</v>
      </c>
      <c r="AS16" s="14">
        <v>2.1204748450819998E-2</v>
      </c>
      <c r="AT16" s="14">
        <v>28.059709351539301</v>
      </c>
      <c r="AU16" s="14">
        <v>3.284576651914E-2</v>
      </c>
      <c r="AV16" s="14">
        <v>4.9229060539183198</v>
      </c>
      <c r="AW16" s="14">
        <v>1.015576262431E-2</v>
      </c>
      <c r="AX16" s="14">
        <v>0.267058581006619</v>
      </c>
      <c r="AY16" s="14">
        <v>2.285874332312E-2</v>
      </c>
      <c r="AZ16" s="14">
        <v>0.17543466960208001</v>
      </c>
      <c r="BA16" s="14">
        <v>3.2181713912849998E-2</v>
      </c>
      <c r="BB16" s="14">
        <v>1.9932128753293401</v>
      </c>
      <c r="BC16" s="14">
        <v>4.5850369412600003E-3</v>
      </c>
      <c r="BD16" s="14">
        <v>0.95872155483602395</v>
      </c>
      <c r="BE16" s="14">
        <v>4.8122354702199999E-3</v>
      </c>
      <c r="BG16" s="14">
        <v>1.9981369475786008</v>
      </c>
      <c r="BH16" s="14">
        <v>2.1946953879455234E-4</v>
      </c>
      <c r="BI16" s="14">
        <v>0.95714259179219774</v>
      </c>
      <c r="BJ16" s="14">
        <v>1.5242105035717843E-6</v>
      </c>
      <c r="BL16" s="14">
        <v>4.9258032252065451</v>
      </c>
      <c r="BM16" s="14">
        <v>2.5421998843411747E-3</v>
      </c>
      <c r="BN16" s="14">
        <v>5.4091756795468848E-2</v>
      </c>
      <c r="BO16" s="14">
        <v>6.4881604986504217E-5</v>
      </c>
      <c r="BQ16" s="15">
        <v>2.1680999999999999</v>
      </c>
      <c r="BR16" s="14">
        <v>4.9258032252065451</v>
      </c>
      <c r="BS16" s="13">
        <v>0</v>
      </c>
    </row>
    <row r="17" spans="1:71" x14ac:dyDescent="0.15">
      <c r="A17" s="3"/>
      <c r="B17" s="7"/>
      <c r="C17" s="7"/>
      <c r="D17" s="7"/>
      <c r="E17" s="7"/>
      <c r="F17" s="8"/>
      <c r="G17" s="8"/>
      <c r="I17" s="5"/>
      <c r="J17" s="8"/>
      <c r="K17" s="7"/>
      <c r="L17" s="9"/>
      <c r="N17" s="9"/>
      <c r="O17" s="10"/>
      <c r="P17" s="5"/>
      <c r="Q17" s="4"/>
      <c r="R17" s="7"/>
      <c r="S17" s="4"/>
      <c r="T17" s="5"/>
      <c r="U17" s="5"/>
      <c r="W17" s="11"/>
      <c r="AG17" s="7"/>
      <c r="AH17" s="7"/>
      <c r="AI17" s="7"/>
      <c r="AJ17" s="7"/>
      <c r="AK17" s="7"/>
      <c r="AL17" s="7"/>
      <c r="AN17" s="16"/>
      <c r="AP17" s="9"/>
      <c r="AQ17" s="7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G17" s="16"/>
      <c r="BH17" s="16"/>
      <c r="BI17" s="16"/>
      <c r="BJ17" s="16"/>
      <c r="BL17" s="16"/>
      <c r="BM17" s="16"/>
      <c r="BN17" s="16"/>
      <c r="BO17" s="16"/>
      <c r="BQ17" s="15"/>
      <c r="BR17" s="16"/>
      <c r="BS17" s="9"/>
    </row>
    <row r="18" spans="1:71" s="2" customFormat="1" x14ac:dyDescent="0.15">
      <c r="A18" s="19" t="s">
        <v>136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20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</row>
    <row r="19" spans="1:71" x14ac:dyDescent="0.15">
      <c r="A19" s="3" t="s">
        <v>79</v>
      </c>
      <c r="B19" s="7">
        <v>337.12766961870886</v>
      </c>
      <c r="C19" s="7">
        <v>0.22980208860026999</v>
      </c>
      <c r="D19" s="7">
        <v>337.03982052420599</v>
      </c>
      <c r="E19" s="7">
        <v>0.66836387522286</v>
      </c>
      <c r="F19" s="8">
        <v>336.43375926677498</v>
      </c>
      <c r="G19" s="8">
        <v>4.5133521090995901</v>
      </c>
      <c r="I19" s="5">
        <v>0.104399319260018</v>
      </c>
      <c r="J19" s="8">
        <v>39.90739352671941</v>
      </c>
      <c r="K19" s="7">
        <v>0.57314743164016702</v>
      </c>
      <c r="L19" s="9">
        <v>69.628495782519806</v>
      </c>
      <c r="N19" s="9">
        <v>4786.0851861634501</v>
      </c>
      <c r="O19" s="10">
        <v>5.3688567550057797E-2</v>
      </c>
      <c r="P19" s="5">
        <v>6.9962644552850006E-2</v>
      </c>
      <c r="Q19" s="4">
        <v>0.39366040011007902</v>
      </c>
      <c r="R19" s="7">
        <v>0.23303346251727999</v>
      </c>
      <c r="S19" s="4">
        <v>5.3202543309700499E-2</v>
      </c>
      <c r="T19" s="5">
        <v>0.19654197224188999</v>
      </c>
      <c r="U19" s="5">
        <v>0.5987424361264464</v>
      </c>
      <c r="W19" s="11" t="s">
        <v>60</v>
      </c>
      <c r="Y19" s="1" t="s">
        <v>52</v>
      </c>
      <c r="Z19" s="1" t="s">
        <v>57</v>
      </c>
      <c r="AB19" s="5">
        <v>0.18</v>
      </c>
      <c r="AC19" s="5">
        <v>0.03</v>
      </c>
      <c r="AE19" s="5">
        <v>4.5315171950316424E-2</v>
      </c>
      <c r="AG19" s="12">
        <v>18.628271000000002</v>
      </c>
      <c r="AH19" s="12">
        <v>0.317714</v>
      </c>
      <c r="AI19" s="12">
        <v>15.796256</v>
      </c>
      <c r="AJ19" s="12">
        <v>0.232017</v>
      </c>
      <c r="AK19" s="12">
        <v>38.535874</v>
      </c>
      <c r="AL19" s="12">
        <v>0.37584800000000002</v>
      </c>
      <c r="AN19" s="14">
        <v>8.0000000000000002E-3</v>
      </c>
      <c r="AP19" s="13">
        <v>3591.6598558425198</v>
      </c>
      <c r="AQ19" s="12">
        <v>0.22029425930895999</v>
      </c>
      <c r="AR19" s="14">
        <v>17.522070382799999</v>
      </c>
      <c r="AS19" s="14">
        <v>2.4844047400199999E-2</v>
      </c>
      <c r="AT19" s="14">
        <v>23.3172175604651</v>
      </c>
      <c r="AU19" s="14">
        <v>4.3121901180960001E-2</v>
      </c>
      <c r="AV19" s="14">
        <v>4.9359459991627901</v>
      </c>
      <c r="AW19" s="14">
        <v>1.4294728691859999E-2</v>
      </c>
      <c r="AX19" s="14">
        <v>0.28170498238253999</v>
      </c>
      <c r="AY19" s="14">
        <v>2.837956233204E-2</v>
      </c>
      <c r="AZ19" s="14">
        <v>0.211689628376378</v>
      </c>
      <c r="BA19" s="14">
        <v>4.252576899333E-2</v>
      </c>
      <c r="BB19" s="14">
        <v>1.9940251769494699</v>
      </c>
      <c r="BC19" s="14">
        <v>1.001636672999E-2</v>
      </c>
      <c r="BD19" s="14">
        <v>0.95802072219974599</v>
      </c>
      <c r="BE19" s="14">
        <v>1.1573650154119999E-2</v>
      </c>
      <c r="BG19" s="14">
        <v>1.9967359647624725</v>
      </c>
      <c r="BH19" s="14">
        <v>6.527409008460364E-4</v>
      </c>
      <c r="BI19" s="14">
        <v>0.95715246472457705</v>
      </c>
      <c r="BJ19" s="14">
        <v>4.5333161275836557E-6</v>
      </c>
      <c r="BL19" s="14">
        <v>4.9256099362520045</v>
      </c>
      <c r="BM19" s="14">
        <v>3.1150522919795014E-3</v>
      </c>
      <c r="BN19" s="14">
        <v>5.4088823257061193E-2</v>
      </c>
      <c r="BO19" s="14">
        <v>1.2525282023382147E-4</v>
      </c>
      <c r="BQ19" s="15">
        <v>2.1680999999999999</v>
      </c>
      <c r="BR19" s="14">
        <v>4.9256099362520045</v>
      </c>
      <c r="BS19" s="13">
        <v>0</v>
      </c>
    </row>
    <row r="20" spans="1:71" x14ac:dyDescent="0.15">
      <c r="A20" s="3" t="s">
        <v>80</v>
      </c>
      <c r="B20" s="7">
        <v>337.44385366044071</v>
      </c>
      <c r="C20" s="7">
        <v>0.23336334528020999</v>
      </c>
      <c r="D20" s="7">
        <v>337.61086730530599</v>
      </c>
      <c r="E20" s="7">
        <v>0.39719421078166001</v>
      </c>
      <c r="F20" s="8">
        <v>338.76130491829798</v>
      </c>
      <c r="G20" s="8">
        <v>1.80808548942834</v>
      </c>
      <c r="I20" s="5">
        <v>0.104540066377696</v>
      </c>
      <c r="J20" s="8">
        <v>39.937889533472976</v>
      </c>
      <c r="K20" s="7">
        <v>5.9246892209772375E-2</v>
      </c>
      <c r="L20" s="9">
        <v>674.092564924199</v>
      </c>
      <c r="N20" s="9">
        <v>46169.476818087896</v>
      </c>
      <c r="O20" s="10">
        <v>5.3740250186504697E-2</v>
      </c>
      <c r="P20" s="5">
        <v>7.0982014665980003E-2</v>
      </c>
      <c r="Q20" s="4">
        <v>0.39444440878021297</v>
      </c>
      <c r="R20" s="7">
        <v>0.13828924324922001</v>
      </c>
      <c r="S20" s="4">
        <v>5.3257233349583599E-2</v>
      </c>
      <c r="T20" s="5">
        <v>7.2975905145730005E-2</v>
      </c>
      <c r="U20" s="5">
        <v>0.90614960815874968</v>
      </c>
      <c r="W20" s="11" t="s">
        <v>60</v>
      </c>
      <c r="Y20" s="1" t="s">
        <v>52</v>
      </c>
      <c r="Z20" s="1" t="s">
        <v>57</v>
      </c>
      <c r="AB20" s="5">
        <v>0.18</v>
      </c>
      <c r="AC20" s="5">
        <v>0.03</v>
      </c>
      <c r="AE20" s="5">
        <v>6.6804259149955136E-2</v>
      </c>
      <c r="AG20" s="12">
        <v>18.628271000000002</v>
      </c>
      <c r="AH20" s="12">
        <v>0.317714</v>
      </c>
      <c r="AI20" s="12">
        <v>15.796256</v>
      </c>
      <c r="AJ20" s="12">
        <v>0.232017</v>
      </c>
      <c r="AK20" s="12">
        <v>38.535874</v>
      </c>
      <c r="AL20" s="12">
        <v>0.37584800000000002</v>
      </c>
      <c r="AN20" s="14">
        <v>8.0000000000000002E-3</v>
      </c>
      <c r="AP20" s="13">
        <v>11010.725626240001</v>
      </c>
      <c r="AQ20" s="12">
        <v>0.41597380689176</v>
      </c>
      <c r="AR20" s="14">
        <v>18.393828798480001</v>
      </c>
      <c r="AS20" s="14">
        <v>2.7426641966539999E-2</v>
      </c>
      <c r="AT20" s="14">
        <v>27.880015434016101</v>
      </c>
      <c r="AU20" s="14">
        <v>4.0472744337280001E-2</v>
      </c>
      <c r="AV20" s="14">
        <v>4.9220445557698396</v>
      </c>
      <c r="AW20" s="14">
        <v>1.3548440390329999E-2</v>
      </c>
      <c r="AX20" s="14">
        <v>0.26758459883359698</v>
      </c>
      <c r="AY20" s="14">
        <v>2.8396712648189999E-2</v>
      </c>
      <c r="AZ20" s="14">
        <v>0.176545436326</v>
      </c>
      <c r="BA20" s="14">
        <v>4.2456778909320002E-2</v>
      </c>
      <c r="BB20" s="14">
        <v>1.99217488728091</v>
      </c>
      <c r="BC20" s="14">
        <v>1.189391530348E-2</v>
      </c>
      <c r="BD20" s="14">
        <v>0.95843702456664104</v>
      </c>
      <c r="BE20" s="14">
        <v>1.3911471565019999E-2</v>
      </c>
      <c r="BG20" s="14">
        <v>1.9961674603041684</v>
      </c>
      <c r="BH20" s="14">
        <v>7.3361105919434236E-4</v>
      </c>
      <c r="BI20" s="14">
        <v>0.9571564710592797</v>
      </c>
      <c r="BJ20" s="14">
        <v>5.0949844907669322E-6</v>
      </c>
      <c r="BL20" s="14">
        <v>4.928925576744831</v>
      </c>
      <c r="BM20" s="14">
        <v>3.0287958209836265E-3</v>
      </c>
      <c r="BN20" s="14">
        <v>5.4143656910941459E-2</v>
      </c>
      <c r="BO20" s="14">
        <v>7.5668757676375262E-5</v>
      </c>
      <c r="BQ20" s="15">
        <v>2.1680999999999999</v>
      </c>
      <c r="BR20" s="14">
        <v>4.928925576744831</v>
      </c>
      <c r="BS20" s="13">
        <v>0</v>
      </c>
    </row>
    <row r="21" spans="1:71" x14ac:dyDescent="0.15">
      <c r="A21" s="3" t="s">
        <v>81</v>
      </c>
      <c r="B21" s="7">
        <v>337.06373430748505</v>
      </c>
      <c r="C21" s="7">
        <v>0.21591811881878001</v>
      </c>
      <c r="D21" s="7">
        <v>337.08379762219101</v>
      </c>
      <c r="E21" s="7">
        <v>0.40095579726597003</v>
      </c>
      <c r="F21" s="8">
        <v>337.22220598795798</v>
      </c>
      <c r="G21" s="8">
        <v>1.9326071363685999</v>
      </c>
      <c r="I21" s="5">
        <v>0.10447836966386401</v>
      </c>
      <c r="J21" s="8">
        <v>39.902945883901367</v>
      </c>
      <c r="K21" s="7">
        <v>6.7268571369220917E-2</v>
      </c>
      <c r="L21" s="9">
        <v>593.18854364966001</v>
      </c>
      <c r="N21" s="9">
        <v>40632.5563897018</v>
      </c>
      <c r="O21" s="10">
        <v>5.36781171553855E-2</v>
      </c>
      <c r="P21" s="5">
        <v>6.5747852037049997E-2</v>
      </c>
      <c r="Q21" s="4">
        <v>0.39372076202673501</v>
      </c>
      <c r="R21" s="7">
        <v>0.13978289768593</v>
      </c>
      <c r="S21" s="4">
        <v>5.3221060516739901E-2</v>
      </c>
      <c r="T21" s="5">
        <v>7.8927205854429999E-2</v>
      </c>
      <c r="U21" s="5">
        <v>0.90231266882694949</v>
      </c>
      <c r="W21" s="11" t="s">
        <v>60</v>
      </c>
      <c r="Y21" s="1" t="s">
        <v>52</v>
      </c>
      <c r="Z21" s="1" t="s">
        <v>57</v>
      </c>
      <c r="AB21" s="5">
        <v>0.18</v>
      </c>
      <c r="AC21" s="5">
        <v>0.03</v>
      </c>
      <c r="AE21" s="5">
        <v>6.4065574164784422E-2</v>
      </c>
      <c r="AG21" s="12">
        <v>18.628271000000002</v>
      </c>
      <c r="AH21" s="12">
        <v>0.317714</v>
      </c>
      <c r="AI21" s="12">
        <v>15.796256</v>
      </c>
      <c r="AJ21" s="12">
        <v>0.232017</v>
      </c>
      <c r="AK21" s="12">
        <v>38.535874</v>
      </c>
      <c r="AL21" s="12">
        <v>0.37584800000000002</v>
      </c>
      <c r="AN21" s="14">
        <v>8.0000000000000002E-3</v>
      </c>
      <c r="AP21" s="13">
        <v>10653.1760909737</v>
      </c>
      <c r="AQ21" s="12">
        <v>0.54491981478524998</v>
      </c>
      <c r="AR21" s="14">
        <v>18.392386046026498</v>
      </c>
      <c r="AS21" s="14">
        <v>3.4967466018159997E-2</v>
      </c>
      <c r="AT21" s="14">
        <v>27.805126992617499</v>
      </c>
      <c r="AU21" s="14">
        <v>5.8839385432859999E-2</v>
      </c>
      <c r="AV21" s="14">
        <v>4.9182629390738297</v>
      </c>
      <c r="AW21" s="14">
        <v>1.495663096864E-2</v>
      </c>
      <c r="AX21" s="14">
        <v>0.26741931602837798</v>
      </c>
      <c r="AY21" s="14">
        <v>3.7382872356080003E-2</v>
      </c>
      <c r="AZ21" s="14">
        <v>0.176874585841333</v>
      </c>
      <c r="BA21" s="14">
        <v>6.0708970089519997E-2</v>
      </c>
      <c r="BB21" s="14">
        <v>1.99298980868353</v>
      </c>
      <c r="BC21" s="14">
        <v>9.1483521006599997E-3</v>
      </c>
      <c r="BD21" s="14">
        <v>0.95837985372666501</v>
      </c>
      <c r="BE21" s="14">
        <v>6.1879605022100003E-3</v>
      </c>
      <c r="BG21" s="14">
        <v>1.9968202697754669</v>
      </c>
      <c r="BH21" s="14">
        <v>5.2987225023418236E-4</v>
      </c>
      <c r="BI21" s="14">
        <v>0.95715187061472573</v>
      </c>
      <c r="BJ21" s="14">
        <v>3.6799853103258042E-6</v>
      </c>
      <c r="BL21" s="14">
        <v>4.9248647714040388</v>
      </c>
      <c r="BM21" s="14">
        <v>3.0429102195813499E-3</v>
      </c>
      <c r="BN21" s="14">
        <v>5.410772026697979E-2</v>
      </c>
      <c r="BO21" s="14">
        <v>7.7285082069238723E-5</v>
      </c>
      <c r="BQ21" s="15">
        <v>2.1680999999999999</v>
      </c>
      <c r="BR21" s="14">
        <v>4.9248647714040388</v>
      </c>
      <c r="BS21" s="13">
        <v>0</v>
      </c>
    </row>
    <row r="22" spans="1:71" x14ac:dyDescent="0.15">
      <c r="A22" s="3" t="s">
        <v>82</v>
      </c>
      <c r="B22" s="7">
        <v>337.11152086178066</v>
      </c>
      <c r="C22" s="7">
        <v>0.21473823292957001</v>
      </c>
      <c r="D22" s="7">
        <v>337.10494980512402</v>
      </c>
      <c r="E22" s="7">
        <v>0.40400608321767001</v>
      </c>
      <c r="F22" s="8">
        <v>337.05962279606598</v>
      </c>
      <c r="G22" s="8">
        <v>2.0041485047832501</v>
      </c>
      <c r="I22" s="5">
        <v>0.104408195568036</v>
      </c>
      <c r="J22" s="8">
        <v>39.896645434058598</v>
      </c>
      <c r="K22" s="7">
        <v>0.12588226646509382</v>
      </c>
      <c r="L22" s="9">
        <v>316.93618612373501</v>
      </c>
      <c r="N22" s="9">
        <v>21718.868890812701</v>
      </c>
      <c r="O22" s="10">
        <v>5.3685927983507797E-2</v>
      </c>
      <c r="P22" s="5">
        <v>6.5379543684969996E-2</v>
      </c>
      <c r="Q22" s="4">
        <v>0.39374979594008003</v>
      </c>
      <c r="R22" s="7">
        <v>0.14083884952094999</v>
      </c>
      <c r="S22" s="4">
        <v>5.3217241400379499E-2</v>
      </c>
      <c r="T22" s="5">
        <v>8.2327194798169995E-2</v>
      </c>
      <c r="U22" s="5">
        <v>0.88428946266562469</v>
      </c>
      <c r="W22" s="11" t="s">
        <v>60</v>
      </c>
      <c r="Y22" s="1" t="s">
        <v>52</v>
      </c>
      <c r="Z22" s="1" t="s">
        <v>57</v>
      </c>
      <c r="AB22" s="5">
        <v>0.18</v>
      </c>
      <c r="AC22" s="5">
        <v>0.03</v>
      </c>
      <c r="AE22" s="5">
        <v>6.6810668370886894E-2</v>
      </c>
      <c r="AG22" s="12">
        <v>18.628271000000002</v>
      </c>
      <c r="AH22" s="12">
        <v>0.317714</v>
      </c>
      <c r="AI22" s="12">
        <v>15.796256</v>
      </c>
      <c r="AJ22" s="12">
        <v>0.232017</v>
      </c>
      <c r="AK22" s="12">
        <v>38.535874</v>
      </c>
      <c r="AL22" s="12">
        <v>0.37584800000000002</v>
      </c>
      <c r="AN22" s="14">
        <v>8.0000000000000002E-3</v>
      </c>
      <c r="AP22" s="13">
        <v>8664.9679686838699</v>
      </c>
      <c r="AQ22" s="12">
        <v>0.39693576223983001</v>
      </c>
      <c r="AR22" s="14">
        <v>18.288221761538502</v>
      </c>
      <c r="AS22" s="14">
        <v>2.4467215753959999E-2</v>
      </c>
      <c r="AT22" s="14">
        <v>27.2109726033333</v>
      </c>
      <c r="AU22" s="14">
        <v>5.044666448152E-2</v>
      </c>
      <c r="AV22" s="14">
        <v>4.9195685721676998</v>
      </c>
      <c r="AW22" s="14">
        <v>1.281312000411E-2</v>
      </c>
      <c r="AX22" s="14">
        <v>0.26902684276305699</v>
      </c>
      <c r="AY22" s="14">
        <v>2.7564855560360001E-2</v>
      </c>
      <c r="AZ22" s="14">
        <v>0.180789784758974</v>
      </c>
      <c r="BA22" s="14">
        <v>4.8390099612529998E-2</v>
      </c>
      <c r="BB22" s="14">
        <v>1.99276572751239</v>
      </c>
      <c r="BC22" s="14">
        <v>8.2983455336799999E-3</v>
      </c>
      <c r="BD22" s="14">
        <v>0.958432967218799</v>
      </c>
      <c r="BE22" s="14">
        <v>5.9855442565399999E-3</v>
      </c>
      <c r="BG22" s="14">
        <v>1.9967598678172407</v>
      </c>
      <c r="BH22" s="14">
        <v>5.1647229946937044E-4</v>
      </c>
      <c r="BI22" s="14">
        <v>0.95715229627622733</v>
      </c>
      <c r="BJ22" s="14">
        <v>3.5869236776050396E-6</v>
      </c>
      <c r="BL22" s="14">
        <v>4.9242001732049161</v>
      </c>
      <c r="BM22" s="14">
        <v>3.0222610144577848E-3</v>
      </c>
      <c r="BN22" s="14">
        <v>5.4102964063334993E-2</v>
      </c>
      <c r="BO22" s="14">
        <v>7.8344227914849815E-5</v>
      </c>
      <c r="BQ22" s="15">
        <v>2.1680999999999999</v>
      </c>
      <c r="BR22" s="14">
        <v>4.9242001732049161</v>
      </c>
      <c r="BS22" s="13">
        <v>0</v>
      </c>
    </row>
    <row r="23" spans="1:71" x14ac:dyDescent="0.15">
      <c r="A23" s="3" t="s">
        <v>83</v>
      </c>
      <c r="B23" s="7">
        <v>337.4561875032781</v>
      </c>
      <c r="C23" s="7">
        <v>0.24398645112785</v>
      </c>
      <c r="D23" s="7">
        <v>337.475170364365</v>
      </c>
      <c r="E23" s="7">
        <v>0.44696318600043999</v>
      </c>
      <c r="F23" s="8">
        <v>337.605967991846</v>
      </c>
      <c r="G23" s="8">
        <v>2.3629425559639001</v>
      </c>
      <c r="I23" s="5">
        <v>0.10454857721923</v>
      </c>
      <c r="J23" s="8">
        <v>39.944398182373405</v>
      </c>
      <c r="K23" s="7">
        <v>0.19272474492599106</v>
      </c>
      <c r="L23" s="9">
        <v>207.26138824421599</v>
      </c>
      <c r="N23" s="9">
        <v>14208.824131502</v>
      </c>
      <c r="O23" s="10">
        <v>5.3742266296345501E-2</v>
      </c>
      <c r="P23" s="5">
        <v>7.4210597498660005E-2</v>
      </c>
      <c r="Q23" s="4">
        <v>0.39425806610231501</v>
      </c>
      <c r="R23" s="7">
        <v>0.15566981943713001</v>
      </c>
      <c r="S23" s="4">
        <v>5.3230076698366102E-2</v>
      </c>
      <c r="T23" s="5">
        <v>9.9158625985010004E-2</v>
      </c>
      <c r="U23" s="5">
        <v>0.81631059704365727</v>
      </c>
      <c r="W23" s="11" t="s">
        <v>60</v>
      </c>
      <c r="Y23" s="1" t="s">
        <v>52</v>
      </c>
      <c r="Z23" s="1" t="s">
        <v>57</v>
      </c>
      <c r="AB23" s="5">
        <v>0.18</v>
      </c>
      <c r="AC23" s="5">
        <v>0.03</v>
      </c>
      <c r="AE23" s="5">
        <v>6.830524414236927E-2</v>
      </c>
      <c r="AG23" s="12">
        <v>18.628271000000002</v>
      </c>
      <c r="AH23" s="12">
        <v>0.317714</v>
      </c>
      <c r="AI23" s="12">
        <v>15.796256</v>
      </c>
      <c r="AJ23" s="12">
        <v>0.232017</v>
      </c>
      <c r="AK23" s="12">
        <v>38.535874</v>
      </c>
      <c r="AL23" s="12">
        <v>0.37584800000000002</v>
      </c>
      <c r="AN23" s="14">
        <v>8.0000000000000002E-3</v>
      </c>
      <c r="AP23" s="13">
        <v>7158.8784086339301</v>
      </c>
      <c r="AQ23" s="12">
        <v>0.44082040766988001</v>
      </c>
      <c r="AR23" s="14">
        <v>18.157892521912999</v>
      </c>
      <c r="AS23" s="14">
        <v>3.2176117541760002E-2</v>
      </c>
      <c r="AT23" s="14">
        <v>26.519347081217401</v>
      </c>
      <c r="AU23" s="14">
        <v>6.1535147009980001E-2</v>
      </c>
      <c r="AV23" s="14">
        <v>4.9274258004196403</v>
      </c>
      <c r="AW23" s="14">
        <v>1.8269050835960001E-2</v>
      </c>
      <c r="AX23" s="14">
        <v>0.27128267106666698</v>
      </c>
      <c r="AY23" s="14">
        <v>3.4945733389040001E-2</v>
      </c>
      <c r="AZ23" s="14">
        <v>0.185800248014655</v>
      </c>
      <c r="BA23" s="14">
        <v>6.2439015285259997E-2</v>
      </c>
      <c r="BB23" s="14">
        <v>1.9928627910738901</v>
      </c>
      <c r="BC23" s="14">
        <v>1.389466672945E-2</v>
      </c>
      <c r="BD23" s="14">
        <v>0.958460338537934</v>
      </c>
      <c r="BE23" s="14">
        <v>1.7536778903820001E-2</v>
      </c>
      <c r="BG23" s="14">
        <v>1.996946480458486</v>
      </c>
      <c r="BH23" s="14">
        <v>8.5475685820879486E-4</v>
      </c>
      <c r="BI23" s="14">
        <v>0.95715098118944175</v>
      </c>
      <c r="BJ23" s="14">
        <v>5.9363172119240775E-6</v>
      </c>
      <c r="BL23" s="14">
        <v>4.9298300978451959</v>
      </c>
      <c r="BM23" s="14">
        <v>3.0993087032472303E-3</v>
      </c>
      <c r="BN23" s="14">
        <v>5.4114864928719648E-2</v>
      </c>
      <c r="BO23" s="14">
        <v>8.3975181905064791E-5</v>
      </c>
      <c r="BQ23" s="15">
        <v>2.1680999999999999</v>
      </c>
      <c r="BR23" s="14">
        <v>4.9298300978451959</v>
      </c>
      <c r="BS23" s="13">
        <v>0</v>
      </c>
    </row>
    <row r="24" spans="1:71" x14ac:dyDescent="0.15">
      <c r="A24" s="3" t="s">
        <v>84</v>
      </c>
      <c r="B24" s="7">
        <v>336.90831233128313</v>
      </c>
      <c r="C24" s="7">
        <v>0.44205673817094998</v>
      </c>
      <c r="D24" s="7">
        <v>337.03853650206798</v>
      </c>
      <c r="E24" s="7">
        <v>0.52410871925526004</v>
      </c>
      <c r="F24" s="8">
        <v>337.93710542123199</v>
      </c>
      <c r="G24" s="8">
        <v>2.0072778500883</v>
      </c>
      <c r="I24" s="5">
        <v>0.104372773273281</v>
      </c>
      <c r="J24" s="8">
        <v>39.912680448311058</v>
      </c>
      <c r="K24" s="7">
        <v>9.9206511819150231E-2</v>
      </c>
      <c r="L24" s="9">
        <v>402.31915946274199</v>
      </c>
      <c r="N24" s="9">
        <v>27564.6895836572</v>
      </c>
      <c r="O24" s="10">
        <v>5.3652713457070698E-2</v>
      </c>
      <c r="P24" s="5">
        <v>0.13466837143804</v>
      </c>
      <c r="Q24" s="4">
        <v>0.39365863773117299</v>
      </c>
      <c r="R24" s="7">
        <v>0.18273767696150001</v>
      </c>
      <c r="S24" s="4">
        <v>5.3237858229164298E-2</v>
      </c>
      <c r="T24" s="5">
        <v>8.2490417542930003E-2</v>
      </c>
      <c r="U24" s="5">
        <v>0.88741365871850464</v>
      </c>
      <c r="W24" s="11" t="s">
        <v>60</v>
      </c>
      <c r="Y24" s="1" t="s">
        <v>52</v>
      </c>
      <c r="Z24" s="1" t="s">
        <v>57</v>
      </c>
      <c r="AB24" s="5">
        <v>0.18</v>
      </c>
      <c r="AC24" s="5">
        <v>0.03</v>
      </c>
      <c r="AE24" s="5">
        <v>3.2787942407996873E-2</v>
      </c>
      <c r="AG24" s="12">
        <v>18.628271000000002</v>
      </c>
      <c r="AH24" s="12">
        <v>0.317714</v>
      </c>
      <c r="AI24" s="12">
        <v>15.796256</v>
      </c>
      <c r="AJ24" s="12">
        <v>0.232017</v>
      </c>
      <c r="AK24" s="12">
        <v>38.535874</v>
      </c>
      <c r="AL24" s="12">
        <v>0.37584800000000002</v>
      </c>
      <c r="AN24" s="14">
        <v>8.0000000000000002E-3</v>
      </c>
      <c r="AP24" s="13">
        <v>9476.7055814897903</v>
      </c>
      <c r="AQ24" s="12">
        <v>0.52396319399621005</v>
      </c>
      <c r="AR24" s="14">
        <v>18.328239868972599</v>
      </c>
      <c r="AS24" s="14">
        <v>3.7474322620599999E-2</v>
      </c>
      <c r="AT24" s="14">
        <v>27.4990568328672</v>
      </c>
      <c r="AU24" s="14">
        <v>5.556029181088E-2</v>
      </c>
      <c r="AV24" s="14">
        <v>4.9206043159256803</v>
      </c>
      <c r="AW24" s="14">
        <v>1.634990505881E-2</v>
      </c>
      <c r="AX24" s="14">
        <v>0.26847438766054399</v>
      </c>
      <c r="AY24" s="14">
        <v>3.7845433634699999E-2</v>
      </c>
      <c r="AZ24" s="14">
        <v>0.17895914770205501</v>
      </c>
      <c r="BA24" s="14">
        <v>5.5638360594549997E-2</v>
      </c>
      <c r="BB24" s="14">
        <v>1.9967840760947999</v>
      </c>
      <c r="BC24" s="14">
        <v>4.1944641860760003E-2</v>
      </c>
      <c r="BD24" s="14">
        <v>0.95776634803866401</v>
      </c>
      <c r="BE24" s="14">
        <v>5.4768116363519997E-2</v>
      </c>
      <c r="BG24" s="14">
        <v>1.9987481893334462</v>
      </c>
      <c r="BH24" s="14">
        <v>2.3650601276892264E-3</v>
      </c>
      <c r="BI24" s="14">
        <v>0.95713828428146774</v>
      </c>
      <c r="BJ24" s="14">
        <v>1.642521000768387E-5</v>
      </c>
      <c r="BL24" s="14">
        <v>4.9261400405201066</v>
      </c>
      <c r="BM24" s="14">
        <v>3.0629095554362273E-3</v>
      </c>
      <c r="BN24" s="14">
        <v>5.4124419853030112E-2</v>
      </c>
      <c r="BO24" s="14">
        <v>7.8715076805766521E-5</v>
      </c>
      <c r="BQ24" s="15">
        <v>2.1680999999999999</v>
      </c>
      <c r="BR24" s="14">
        <v>4.9261400405201066</v>
      </c>
      <c r="BS24" s="13">
        <v>0</v>
      </c>
    </row>
    <row r="25" spans="1:71" x14ac:dyDescent="0.15">
      <c r="A25" s="3" t="s">
        <v>85</v>
      </c>
      <c r="B25" s="7">
        <v>337.12294778635231</v>
      </c>
      <c r="C25" s="7">
        <v>0.22212980680308</v>
      </c>
      <c r="D25" s="7">
        <v>337.23712429592001</v>
      </c>
      <c r="E25" s="7">
        <v>0.41078237101265003</v>
      </c>
      <c r="F25" s="8">
        <v>338.02447138335202</v>
      </c>
      <c r="G25" s="8">
        <v>2.0095245878962502</v>
      </c>
      <c r="I25" s="5">
        <v>0.104520172811799</v>
      </c>
      <c r="J25" s="8">
        <v>39.902436635166772</v>
      </c>
      <c r="K25" s="7">
        <v>0.11258500529267992</v>
      </c>
      <c r="L25" s="9">
        <v>354.42052457549698</v>
      </c>
      <c r="N25" s="9">
        <v>24284.073721577599</v>
      </c>
      <c r="O25" s="10">
        <v>5.3687795750603201E-2</v>
      </c>
      <c r="P25" s="5">
        <v>6.7627761082989998E-2</v>
      </c>
      <c r="Q25" s="4">
        <v>0.39393123501327798</v>
      </c>
      <c r="R25" s="7">
        <v>0.14315377954364999</v>
      </c>
      <c r="S25" s="4">
        <v>5.3239911542759803E-2</v>
      </c>
      <c r="T25" s="5">
        <v>8.2598427481569994E-2</v>
      </c>
      <c r="U25" s="5">
        <v>0.88815498322118336</v>
      </c>
      <c r="W25" s="11" t="s">
        <v>60</v>
      </c>
      <c r="Y25" s="1" t="s">
        <v>52</v>
      </c>
      <c r="Z25" s="1" t="s">
        <v>57</v>
      </c>
      <c r="AB25" s="5">
        <v>0.18</v>
      </c>
      <c r="AC25" s="5">
        <v>0.03</v>
      </c>
      <c r="AE25" s="5">
        <v>8.5175949617061208E-2</v>
      </c>
      <c r="AG25" s="12">
        <v>18.628271000000002</v>
      </c>
      <c r="AH25" s="12">
        <v>0.317714</v>
      </c>
      <c r="AI25" s="12">
        <v>15.796256</v>
      </c>
      <c r="AJ25" s="12">
        <v>0.232017</v>
      </c>
      <c r="AK25" s="12">
        <v>38.535874</v>
      </c>
      <c r="AL25" s="12">
        <v>0.37584800000000002</v>
      </c>
      <c r="AN25" s="14">
        <v>8.0000000000000002E-3</v>
      </c>
      <c r="AP25" s="13">
        <v>9058.5303780186896</v>
      </c>
      <c r="AQ25" s="12">
        <v>0.46288649797089998</v>
      </c>
      <c r="AR25" s="14">
        <v>18.303102662336499</v>
      </c>
      <c r="AS25" s="14">
        <v>3.2468084762739997E-2</v>
      </c>
      <c r="AT25" s="14">
        <v>27.322420665841101</v>
      </c>
      <c r="AU25" s="14">
        <v>5.5231233120219998E-2</v>
      </c>
      <c r="AV25" s="14">
        <v>4.9195723959158899</v>
      </c>
      <c r="AW25" s="14">
        <v>1.6636431329119999E-2</v>
      </c>
      <c r="AX25" s="14">
        <v>0.268784961640187</v>
      </c>
      <c r="AY25" s="14">
        <v>3.513437333088E-2</v>
      </c>
      <c r="AZ25" s="14">
        <v>0.18005911710373801</v>
      </c>
      <c r="BA25" s="14">
        <v>5.6779877623989998E-2</v>
      </c>
      <c r="BB25" s="14">
        <v>1.99178162536755</v>
      </c>
      <c r="BC25" s="14">
        <v>5.9854265364199999E-3</v>
      </c>
      <c r="BD25" s="14">
        <v>0.95878481997841203</v>
      </c>
      <c r="BE25" s="14">
        <v>7.9139954135600005E-3</v>
      </c>
      <c r="BG25" s="14">
        <v>1.9968711821086649</v>
      </c>
      <c r="BH25" s="14">
        <v>5.2613459981822746E-4</v>
      </c>
      <c r="BI25" s="14">
        <v>0.95715151182801028</v>
      </c>
      <c r="BJ25" s="14">
        <v>3.6540257995402746E-6</v>
      </c>
      <c r="BL25" s="14">
        <v>4.9246626720064732</v>
      </c>
      <c r="BM25" s="14">
        <v>3.066549760936284E-3</v>
      </c>
      <c r="BN25" s="14">
        <v>5.4127567455740662E-2</v>
      </c>
      <c r="BO25" s="14">
        <v>7.8889039242378711E-5</v>
      </c>
      <c r="BQ25" s="15">
        <v>2.1680999999999999</v>
      </c>
      <c r="BR25" s="14">
        <v>4.9246626720064732</v>
      </c>
      <c r="BS25" s="13">
        <v>0</v>
      </c>
    </row>
    <row r="26" spans="1:71" x14ac:dyDescent="0.15">
      <c r="A26" s="3" t="s">
        <v>86</v>
      </c>
      <c r="B26" s="7">
        <v>337.41355925914485</v>
      </c>
      <c r="C26" s="7">
        <v>0.22436737585159999</v>
      </c>
      <c r="D26" s="7">
        <v>337.66918806029099</v>
      </c>
      <c r="E26" s="7">
        <v>0.41572888684711001</v>
      </c>
      <c r="F26" s="8">
        <v>339.42984738252801</v>
      </c>
      <c r="G26" s="8">
        <v>2.0524922061053799</v>
      </c>
      <c r="I26" s="5">
        <v>0.10459208261914101</v>
      </c>
      <c r="J26" s="8">
        <v>39.941667213543454</v>
      </c>
      <c r="K26" s="7">
        <v>0.14027344780325013</v>
      </c>
      <c r="L26" s="9">
        <v>284.74146632202502</v>
      </c>
      <c r="N26" s="9">
        <v>19512.492142215</v>
      </c>
      <c r="O26" s="10">
        <v>5.3735298231186501E-2</v>
      </c>
      <c r="P26" s="5">
        <v>6.8251683455170006E-2</v>
      </c>
      <c r="Q26" s="4">
        <v>0.394524504056602</v>
      </c>
      <c r="R26" s="7">
        <v>0.14472130133045</v>
      </c>
      <c r="S26" s="4">
        <v>5.3272956577693799E-2</v>
      </c>
      <c r="T26" s="5">
        <v>8.4656586843960005E-2</v>
      </c>
      <c r="U26" s="5">
        <v>0.88021249131973345</v>
      </c>
      <c r="W26" s="11" t="s">
        <v>60</v>
      </c>
      <c r="Y26" s="1" t="s">
        <v>52</v>
      </c>
      <c r="Z26" s="1" t="s">
        <v>57</v>
      </c>
      <c r="AB26" s="5">
        <v>0.18</v>
      </c>
      <c r="AC26" s="5">
        <v>0.03</v>
      </c>
      <c r="AE26" s="5">
        <v>7.7095767081525324E-2</v>
      </c>
      <c r="AG26" s="12">
        <v>18.628271000000002</v>
      </c>
      <c r="AH26" s="12">
        <v>0.317714</v>
      </c>
      <c r="AI26" s="12">
        <v>15.796256</v>
      </c>
      <c r="AJ26" s="12">
        <v>0.232017</v>
      </c>
      <c r="AK26" s="12">
        <v>38.535874</v>
      </c>
      <c r="AL26" s="12">
        <v>0.37584800000000002</v>
      </c>
      <c r="AN26" s="14">
        <v>8.0000000000000002E-3</v>
      </c>
      <c r="AP26" s="13">
        <v>8294.9158940256402</v>
      </c>
      <c r="AQ26" s="12">
        <v>0.36225279203549998</v>
      </c>
      <c r="AR26" s="14">
        <v>18.245014314322599</v>
      </c>
      <c r="AS26" s="14">
        <v>2.5616764741400001E-2</v>
      </c>
      <c r="AT26" s="14">
        <v>27.0289484642236</v>
      </c>
      <c r="AU26" s="14">
        <v>5.0690317952300001E-2</v>
      </c>
      <c r="AV26" s="14">
        <v>4.9250758414750004</v>
      </c>
      <c r="AW26" s="14">
        <v>1.229920076779E-2</v>
      </c>
      <c r="AX26" s="14">
        <v>0.26997499319044599</v>
      </c>
      <c r="AY26" s="14">
        <v>2.8907534391289999E-2</v>
      </c>
      <c r="AZ26" s="14">
        <v>0.18222831223038</v>
      </c>
      <c r="BA26" s="14">
        <v>5.155467226023E-2</v>
      </c>
      <c r="BB26" s="14">
        <v>1.9923558049195</v>
      </c>
      <c r="BC26" s="14">
        <v>6.9908692361999999E-3</v>
      </c>
      <c r="BD26" s="14">
        <v>0.95862898337288904</v>
      </c>
      <c r="BE26" s="14">
        <v>1.117140048933E-2</v>
      </c>
      <c r="BG26" s="14">
        <v>1.9969638708918884</v>
      </c>
      <c r="BH26" s="14">
        <v>6.0515889381772704E-4</v>
      </c>
      <c r="BI26" s="14">
        <v>0.95715085863649463</v>
      </c>
      <c r="BJ26" s="14">
        <v>4.2028498079289247E-6</v>
      </c>
      <c r="BL26" s="14">
        <v>4.9292340314940866</v>
      </c>
      <c r="BM26" s="14">
        <v>3.0212450425888648E-3</v>
      </c>
      <c r="BN26" s="14">
        <v>5.4157611846083732E-2</v>
      </c>
      <c r="BO26" s="14">
        <v>7.9291744739916489E-5</v>
      </c>
      <c r="BQ26" s="15">
        <v>2.1680999999999999</v>
      </c>
      <c r="BR26" s="14">
        <v>4.9292340314940866</v>
      </c>
      <c r="BS26" s="13">
        <v>0</v>
      </c>
    </row>
    <row r="27" spans="1:71" x14ac:dyDescent="0.15">
      <c r="A27" s="3" t="s">
        <v>87</v>
      </c>
      <c r="B27" s="7">
        <v>337.46339600404599</v>
      </c>
      <c r="C27" s="7">
        <v>0.22415980375611999</v>
      </c>
      <c r="D27" s="7">
        <v>337.54124472950201</v>
      </c>
      <c r="E27" s="7">
        <v>0.42969337000584001</v>
      </c>
      <c r="F27" s="8">
        <v>338.07756356093103</v>
      </c>
      <c r="G27" s="8">
        <v>2.21253878750337</v>
      </c>
      <c r="I27" s="5">
        <v>0.104454505795784</v>
      </c>
      <c r="J27" s="8">
        <v>24.964325084062366</v>
      </c>
      <c r="K27" s="7">
        <v>9.6327469631268842E-2</v>
      </c>
      <c r="L27" s="9">
        <v>259.16101792794001</v>
      </c>
      <c r="N27" s="9">
        <v>17762.450020782799</v>
      </c>
      <c r="O27" s="10">
        <v>5.3743444611292102E-2</v>
      </c>
      <c r="P27" s="5">
        <v>6.8178731959320005E-2</v>
      </c>
      <c r="Q27" s="4">
        <v>0.39434879808149897</v>
      </c>
      <c r="R27" s="7">
        <v>0.14963033461915001</v>
      </c>
      <c r="S27" s="4">
        <v>5.3241159392912601E-2</v>
      </c>
      <c r="T27" s="5">
        <v>9.2158024295419999E-2</v>
      </c>
      <c r="U27" s="5">
        <v>0.85757153700373123</v>
      </c>
      <c r="W27" s="11" t="s">
        <v>60</v>
      </c>
      <c r="Y27" s="1" t="s">
        <v>52</v>
      </c>
      <c r="Z27" s="1" t="s">
        <v>57</v>
      </c>
      <c r="AB27" s="5">
        <v>0.18</v>
      </c>
      <c r="AC27" s="5">
        <v>0.03</v>
      </c>
      <c r="AE27" s="5">
        <v>8.2930824545457416E-2</v>
      </c>
      <c r="AG27" s="12">
        <v>18.628271000000002</v>
      </c>
      <c r="AH27" s="12">
        <v>0.317714</v>
      </c>
      <c r="AI27" s="12">
        <v>15.796256</v>
      </c>
      <c r="AJ27" s="12">
        <v>0.232017</v>
      </c>
      <c r="AK27" s="12">
        <v>38.535874</v>
      </c>
      <c r="AL27" s="12">
        <v>0.37584800000000002</v>
      </c>
      <c r="AN27" s="14">
        <v>5.0000000000000001E-3</v>
      </c>
      <c r="AP27" s="13">
        <v>7972.29063819768</v>
      </c>
      <c r="AQ27" s="12">
        <v>0.50154447516320999</v>
      </c>
      <c r="AR27" s="14">
        <v>18.226915732529399</v>
      </c>
      <c r="AS27" s="14">
        <v>3.6604510706720002E-2</v>
      </c>
      <c r="AT27" s="14">
        <v>26.919761191193199</v>
      </c>
      <c r="AU27" s="14">
        <v>4.8374638787280003E-2</v>
      </c>
      <c r="AV27" s="14">
        <v>4.9260364092558202</v>
      </c>
      <c r="AW27" s="14">
        <v>1.663207292574E-2</v>
      </c>
      <c r="AX27" s="14">
        <v>0.27023793084476799</v>
      </c>
      <c r="AY27" s="14">
        <v>4.0502243920050002E-2</v>
      </c>
      <c r="AZ27" s="14">
        <v>0.18298798835056801</v>
      </c>
      <c r="BA27" s="14">
        <v>5.0077007700390003E-2</v>
      </c>
      <c r="BB27" s="14">
        <v>1.9919827747660399</v>
      </c>
      <c r="BC27" s="14">
        <v>7.8953268402400002E-3</v>
      </c>
      <c r="BD27" s="14">
        <v>0.95874122017290997</v>
      </c>
      <c r="BE27" s="14">
        <v>9.6038226608900004E-3</v>
      </c>
      <c r="BG27" s="14">
        <v>1.9969386779857914</v>
      </c>
      <c r="BH27" s="14">
        <v>5.8170766863117201E-4</v>
      </c>
      <c r="BI27" s="14">
        <v>0.95715103617461683</v>
      </c>
      <c r="BJ27" s="14">
        <v>4.0399809733202265E-6</v>
      </c>
      <c r="BL27" s="14">
        <v>4.929747294923069</v>
      </c>
      <c r="BM27" s="14">
        <v>3.0730486062943182E-3</v>
      </c>
      <c r="BN27" s="14">
        <v>5.4128263341522292E-2</v>
      </c>
      <c r="BO27" s="14">
        <v>8.209284096999423E-5</v>
      </c>
      <c r="BQ27" s="15">
        <v>2.1680999999999999</v>
      </c>
      <c r="BR27" s="14">
        <v>4.929747294923069</v>
      </c>
      <c r="BS27" s="13">
        <v>0</v>
      </c>
    </row>
    <row r="28" spans="1:71" x14ac:dyDescent="0.15">
      <c r="A28" s="3"/>
      <c r="B28" s="7"/>
      <c r="C28" s="7"/>
      <c r="D28" s="7"/>
      <c r="E28" s="7"/>
      <c r="F28" s="8"/>
      <c r="G28" s="8"/>
      <c r="I28" s="5"/>
      <c r="J28" s="8"/>
      <c r="K28" s="7"/>
      <c r="L28" s="9"/>
      <c r="N28" s="9"/>
      <c r="O28" s="10"/>
      <c r="P28" s="5"/>
      <c r="Q28" s="4"/>
      <c r="R28" s="7"/>
      <c r="S28" s="4"/>
      <c r="T28" s="5"/>
      <c r="U28" s="5"/>
      <c r="W28" s="11"/>
      <c r="AB28" s="5"/>
      <c r="AC28" s="5"/>
      <c r="AE28" s="5"/>
      <c r="AG28" s="12"/>
      <c r="AH28" s="12"/>
      <c r="AI28" s="12"/>
      <c r="AJ28" s="12"/>
      <c r="AK28" s="12"/>
      <c r="AL28" s="12"/>
      <c r="AN28" s="14"/>
      <c r="AP28" s="13"/>
      <c r="AQ28" s="12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G28" s="14"/>
      <c r="BH28" s="14"/>
      <c r="BI28" s="14"/>
      <c r="BJ28" s="14"/>
      <c r="BL28" s="14"/>
      <c r="BM28" s="14"/>
      <c r="BN28" s="14"/>
      <c r="BO28" s="14"/>
      <c r="BQ28" s="15"/>
      <c r="BR28" s="14"/>
      <c r="BS28" s="13"/>
    </row>
    <row r="29" spans="1:71" s="2" customFormat="1" x14ac:dyDescent="0.15">
      <c r="A29" s="19" t="s">
        <v>137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</row>
    <row r="30" spans="1:71" x14ac:dyDescent="0.15">
      <c r="A30" s="3" t="s">
        <v>35</v>
      </c>
      <c r="B30" s="7">
        <v>336.95114392137549</v>
      </c>
      <c r="C30" s="7">
        <v>0.26807268370551002</v>
      </c>
      <c r="D30" s="7">
        <v>336.83947100281398</v>
      </c>
      <c r="E30" s="7">
        <v>0.54225986312276997</v>
      </c>
      <c r="F30" s="8">
        <v>336.06859333195598</v>
      </c>
      <c r="G30" s="8">
        <v>2.96909360970277</v>
      </c>
      <c r="I30" s="5">
        <v>0.104411119254913</v>
      </c>
      <c r="J30" s="8">
        <v>80.779364118089816</v>
      </c>
      <c r="K30" s="7">
        <v>0.32016473758462738</v>
      </c>
      <c r="L30" s="9">
        <v>252.30562468403599</v>
      </c>
      <c r="N30" s="9">
        <v>16072.846032375201</v>
      </c>
      <c r="O30" s="10">
        <v>5.3659714212804702E-2</v>
      </c>
      <c r="P30" s="5">
        <v>8.1655675673860006E-2</v>
      </c>
      <c r="Q30" s="4">
        <v>0.39338543821456401</v>
      </c>
      <c r="R30" s="7">
        <v>0.18916053651508</v>
      </c>
      <c r="S30" s="4">
        <v>5.3193970200845403E-2</v>
      </c>
      <c r="T30" s="5">
        <v>0.12696767243289001</v>
      </c>
      <c r="U30" s="5">
        <v>0.81837551080206938</v>
      </c>
      <c r="W30" s="11" t="s">
        <v>60</v>
      </c>
      <c r="Y30" s="1" t="s">
        <v>52</v>
      </c>
      <c r="Z30" s="1" t="s">
        <v>57</v>
      </c>
      <c r="AB30" s="5">
        <v>0.19</v>
      </c>
      <c r="AC30" s="5">
        <v>0.04</v>
      </c>
      <c r="AE30" s="5">
        <v>7.8224314795094507E-2</v>
      </c>
      <c r="AG30" s="12">
        <v>17.43</v>
      </c>
      <c r="AH30" s="12">
        <v>0.71</v>
      </c>
      <c r="AI30" s="12">
        <v>14.73</v>
      </c>
      <c r="AJ30" s="12">
        <v>0.38</v>
      </c>
      <c r="AK30" s="12">
        <v>35.58</v>
      </c>
      <c r="AL30" s="12">
        <v>1.04</v>
      </c>
      <c r="AN30" s="14">
        <v>1.6199999999999999E-2</v>
      </c>
      <c r="AP30" s="13">
        <v>7597.46124023005</v>
      </c>
      <c r="AQ30" s="12">
        <v>0.74933171575789004</v>
      </c>
      <c r="AR30" s="14">
        <v>18.2405247837963</v>
      </c>
      <c r="AS30" s="14">
        <v>4.6372474125120001E-2</v>
      </c>
      <c r="AT30" s="14">
        <v>26.905889001730799</v>
      </c>
      <c r="AU30" s="14">
        <v>4.63410564298E-2</v>
      </c>
      <c r="AV30" s="14">
        <v>4.9196030656105796</v>
      </c>
      <c r="AW30" s="14">
        <v>2.078611789955E-2</v>
      </c>
      <c r="AX30" s="14">
        <v>0.26975602794786702</v>
      </c>
      <c r="AY30" s="14">
        <v>4.5550316935899997E-2</v>
      </c>
      <c r="AZ30" s="14">
        <v>0.18287430498277499</v>
      </c>
      <c r="BA30" s="14">
        <v>5.0414173293420003E-2</v>
      </c>
      <c r="BB30" s="14">
        <v>1.9926961553604501</v>
      </c>
      <c r="BC30" s="14">
        <v>1.2980881167540001E-2</v>
      </c>
      <c r="BD30" s="14">
        <v>0.95864777044892602</v>
      </c>
      <c r="BE30" s="14">
        <v>1.1549461105059999E-2</v>
      </c>
      <c r="BG30" s="14">
        <v>1.9973724741008869</v>
      </c>
      <c r="BH30" s="14">
        <v>6.9269866561282045E-4</v>
      </c>
      <c r="BI30" s="14">
        <v>0.95714797914946181</v>
      </c>
      <c r="BJ30" s="14">
        <v>4.8108021299891144E-6</v>
      </c>
      <c r="BL30" s="14">
        <v>4.9236114643053277</v>
      </c>
      <c r="BM30" s="14">
        <v>4.0909142627446543E-3</v>
      </c>
      <c r="BN30" s="14">
        <v>5.4080073450363524E-2</v>
      </c>
      <c r="BO30" s="14">
        <v>1.1303290732972159E-4</v>
      </c>
      <c r="BQ30" s="15">
        <v>2.1680999999999999</v>
      </c>
      <c r="BR30" s="14">
        <v>4.9236114643053277</v>
      </c>
      <c r="BS30" s="13">
        <v>0</v>
      </c>
    </row>
    <row r="31" spans="1:71" x14ac:dyDescent="0.15">
      <c r="A31" s="3" t="s">
        <v>36</v>
      </c>
      <c r="B31" s="7">
        <v>337.01245324997456</v>
      </c>
      <c r="C31" s="7">
        <v>0.25306204874178001</v>
      </c>
      <c r="D31" s="7">
        <v>337.02969452807298</v>
      </c>
      <c r="E31" s="7">
        <v>0.48805255095422001</v>
      </c>
      <c r="F31" s="8">
        <v>337.14865431302098</v>
      </c>
      <c r="G31" s="8">
        <v>2.4374775789138199</v>
      </c>
      <c r="I31" s="5">
        <v>0.104403499640129</v>
      </c>
      <c r="J31" s="8">
        <v>80.816261928846501</v>
      </c>
      <c r="K31" s="7">
        <v>0.1894416576860628</v>
      </c>
      <c r="L31" s="9">
        <v>426.60237941315302</v>
      </c>
      <c r="N31" s="9">
        <v>27163.610400039601</v>
      </c>
      <c r="O31" s="10">
        <v>5.3669735206649499E-2</v>
      </c>
      <c r="P31" s="5">
        <v>7.7069735319549998E-2</v>
      </c>
      <c r="Q31" s="4">
        <v>0.39364650177938598</v>
      </c>
      <c r="R31" s="7">
        <v>0.17016996478553001</v>
      </c>
      <c r="S31" s="4">
        <v>5.32193327234688E-2</v>
      </c>
      <c r="T31" s="5">
        <v>0.10260478163467</v>
      </c>
      <c r="U31" s="5">
        <v>0.88915901456859936</v>
      </c>
      <c r="W31" s="11" t="s">
        <v>60</v>
      </c>
      <c r="Y31" s="1" t="s">
        <v>52</v>
      </c>
      <c r="Z31" s="1" t="s">
        <v>57</v>
      </c>
      <c r="AB31" s="5">
        <v>0.19</v>
      </c>
      <c r="AC31" s="5">
        <v>0.04</v>
      </c>
      <c r="AE31" s="5">
        <v>7.7827410275355113E-2</v>
      </c>
      <c r="AG31" s="12">
        <v>17.43</v>
      </c>
      <c r="AH31" s="12">
        <v>0.71</v>
      </c>
      <c r="AI31" s="12">
        <v>14.73</v>
      </c>
      <c r="AJ31" s="12">
        <v>0.38</v>
      </c>
      <c r="AK31" s="12">
        <v>35.58</v>
      </c>
      <c r="AL31" s="12">
        <v>1.04</v>
      </c>
      <c r="AN31" s="14">
        <v>1.6199999999999999E-2</v>
      </c>
      <c r="AP31" s="13">
        <v>9414.5140515192397</v>
      </c>
      <c r="AQ31" s="12">
        <v>0.74659084250101004</v>
      </c>
      <c r="AR31" s="14">
        <v>18.343947164903199</v>
      </c>
      <c r="AS31" s="14">
        <v>3.4464865340880002E-2</v>
      </c>
      <c r="AT31" s="14">
        <v>27.563235726622501</v>
      </c>
      <c r="AU31" s="14">
        <v>3.8509056934790002E-2</v>
      </c>
      <c r="AV31" s="14">
        <v>4.9195656808461603</v>
      </c>
      <c r="AW31" s="14">
        <v>1.444952361187E-2</v>
      </c>
      <c r="AX31" s="14">
        <v>0.26815859571818201</v>
      </c>
      <c r="AY31" s="14">
        <v>3.6005885149380003E-2</v>
      </c>
      <c r="AZ31" s="14">
        <v>0.17850733116282</v>
      </c>
      <c r="BA31" s="14">
        <v>4.4290899436759998E-2</v>
      </c>
      <c r="BB31" s="14">
        <v>1.99320769694348</v>
      </c>
      <c r="BC31" s="14">
        <v>9.6308674690999997E-3</v>
      </c>
      <c r="BD31" s="14">
        <v>0.95863669726437795</v>
      </c>
      <c r="BE31" s="14">
        <v>8.3041480975000002E-3</v>
      </c>
      <c r="BG31" s="14">
        <v>1.9978614827393006</v>
      </c>
      <c r="BH31" s="14">
        <v>5.7640838761510542E-4</v>
      </c>
      <c r="BI31" s="14">
        <v>0.95714453303351776</v>
      </c>
      <c r="BJ31" s="14">
        <v>4.0031500747396055E-6</v>
      </c>
      <c r="BL31" s="14">
        <v>4.9257482934302539</v>
      </c>
      <c r="BM31" s="14">
        <v>4.008449827511122E-3</v>
      </c>
      <c r="BN31" s="14">
        <v>5.4104113297674596E-2</v>
      </c>
      <c r="BO31" s="14">
        <v>1.040823386571752E-4</v>
      </c>
      <c r="BQ31" s="15">
        <v>2.1680999999999999</v>
      </c>
      <c r="BR31" s="14">
        <v>4.9257482934302539</v>
      </c>
      <c r="BS31" s="13">
        <v>0</v>
      </c>
    </row>
    <row r="32" spans="1:71" x14ac:dyDescent="0.15">
      <c r="A32" s="3" t="s">
        <v>37</v>
      </c>
      <c r="B32" s="7">
        <v>337.11352229673759</v>
      </c>
      <c r="C32" s="7">
        <v>0.1638852424726</v>
      </c>
      <c r="D32" s="7">
        <v>337.32812117494598</v>
      </c>
      <c r="E32" s="7">
        <v>0.36224037520168001</v>
      </c>
      <c r="F32" s="8">
        <v>338.807679360625</v>
      </c>
      <c r="G32" s="8">
        <v>1.90066784242072</v>
      </c>
      <c r="I32" s="5">
        <v>0.10468292235847999</v>
      </c>
      <c r="J32" s="8">
        <v>80.850973628188726</v>
      </c>
      <c r="K32" s="7">
        <v>0.22781394688391313</v>
      </c>
      <c r="L32" s="9">
        <v>354.89913911806201</v>
      </c>
      <c r="N32" s="9">
        <v>22598.230345923301</v>
      </c>
      <c r="O32" s="10">
        <v>5.3686255124165798E-2</v>
      </c>
      <c r="P32" s="5">
        <v>4.9896472831239998E-2</v>
      </c>
      <c r="Q32" s="4">
        <v>0.39405616232565399</v>
      </c>
      <c r="R32" s="7">
        <v>0.12620864128463</v>
      </c>
      <c r="S32" s="4">
        <v>5.3258323804666399E-2</v>
      </c>
      <c r="T32" s="5">
        <v>7.7426968173590002E-2</v>
      </c>
      <c r="U32" s="5">
        <v>0.90324139222532784</v>
      </c>
      <c r="W32" s="11" t="s">
        <v>60</v>
      </c>
      <c r="Y32" s="1" t="s">
        <v>52</v>
      </c>
      <c r="Z32" s="1" t="s">
        <v>57</v>
      </c>
      <c r="AB32" s="5">
        <v>0.19</v>
      </c>
      <c r="AC32" s="5">
        <v>0.04</v>
      </c>
      <c r="AE32" s="5">
        <v>5.4508799359626048E-2</v>
      </c>
      <c r="AG32" s="12">
        <v>17.43</v>
      </c>
      <c r="AH32" s="12">
        <v>0.71</v>
      </c>
      <c r="AI32" s="12">
        <v>14.73</v>
      </c>
      <c r="AJ32" s="12">
        <v>0.38</v>
      </c>
      <c r="AK32" s="12">
        <v>35.58</v>
      </c>
      <c r="AL32" s="12">
        <v>1.04</v>
      </c>
      <c r="AN32" s="14">
        <v>1.6199999999999999E-2</v>
      </c>
      <c r="AP32" s="13">
        <v>6888.7297114615403</v>
      </c>
      <c r="AQ32" s="12">
        <v>0.50182676674745996</v>
      </c>
      <c r="AR32" s="14">
        <v>18.284611362051301</v>
      </c>
      <c r="AS32" s="14">
        <v>2.8190363689380001E-2</v>
      </c>
      <c r="AT32" s="14">
        <v>27.262125574871799</v>
      </c>
      <c r="AU32" s="14">
        <v>5.2931552821010003E-2</v>
      </c>
      <c r="AV32" s="14">
        <v>4.9251769995789498</v>
      </c>
      <c r="AW32" s="14">
        <v>1.442551106041E-2</v>
      </c>
      <c r="AX32" s="14">
        <v>0.269345508357895</v>
      </c>
      <c r="AY32" s="14">
        <v>3.6035442530090001E-2</v>
      </c>
      <c r="AZ32" s="14">
        <v>0.18066303047179499</v>
      </c>
      <c r="BA32" s="14">
        <v>5.8804175356359997E-2</v>
      </c>
      <c r="BB32" s="14">
        <v>1.9946077595706799</v>
      </c>
      <c r="BC32" s="14">
        <v>1.9294957644260001E-2</v>
      </c>
      <c r="BD32" s="14">
        <v>0.95818907146445498</v>
      </c>
      <c r="BE32" s="14">
        <v>1.368194519651E-2</v>
      </c>
      <c r="BG32" s="14">
        <v>1.9978694697957089</v>
      </c>
      <c r="BH32" s="14">
        <v>8.4053270212875754E-4</v>
      </c>
      <c r="BI32" s="14">
        <v>0.9571444767475541</v>
      </c>
      <c r="BJ32" s="14">
        <v>5.8374902651920454E-6</v>
      </c>
      <c r="BL32" s="14">
        <v>4.9280229331212064</v>
      </c>
      <c r="BM32" s="14">
        <v>4.0394014559959092E-3</v>
      </c>
      <c r="BN32" s="14">
        <v>5.3746877928406753E-2</v>
      </c>
      <c r="BO32" s="14">
        <v>1.1581639078512113E-4</v>
      </c>
      <c r="BQ32" s="15">
        <v>2.1680999999999999</v>
      </c>
      <c r="BR32" s="14">
        <v>4.9280229331212064</v>
      </c>
      <c r="BS32" s="13">
        <v>0</v>
      </c>
    </row>
    <row r="33" spans="1:71" x14ac:dyDescent="0.15">
      <c r="A33" s="3" t="s">
        <v>38</v>
      </c>
      <c r="B33" s="7">
        <v>337.03379582933752</v>
      </c>
      <c r="C33" s="7">
        <v>0.26165535252243999</v>
      </c>
      <c r="D33" s="7">
        <v>337.04205220765999</v>
      </c>
      <c r="E33" s="7">
        <v>0.50469941956702002</v>
      </c>
      <c r="F33" s="8">
        <v>337.09901622179001</v>
      </c>
      <c r="G33" s="8">
        <v>2.6505368042884601</v>
      </c>
      <c r="I33" s="5">
        <v>0.104757728543006</v>
      </c>
      <c r="J33" s="8">
        <v>80.828820554517279</v>
      </c>
      <c r="K33" s="7">
        <v>0.25824168034624995</v>
      </c>
      <c r="L33" s="9">
        <v>312.99680379302902</v>
      </c>
      <c r="N33" s="9">
        <v>19932.454972722098</v>
      </c>
      <c r="O33" s="10">
        <v>5.3673223668069599E-2</v>
      </c>
      <c r="P33" s="5">
        <v>7.9681900011440002E-2</v>
      </c>
      <c r="Q33" s="4">
        <v>0.39366346320263701</v>
      </c>
      <c r="R33" s="7">
        <v>0.17596881128594</v>
      </c>
      <c r="S33" s="4">
        <v>5.3218166725680201E-2</v>
      </c>
      <c r="T33" s="5">
        <v>0.11242541296576</v>
      </c>
      <c r="U33" s="5">
        <v>0.84254340159332797</v>
      </c>
      <c r="W33" s="11" t="s">
        <v>60</v>
      </c>
      <c r="Y33" s="1" t="s">
        <v>52</v>
      </c>
      <c r="Z33" s="1" t="s">
        <v>57</v>
      </c>
      <c r="AB33" s="5">
        <v>0.19</v>
      </c>
      <c r="AC33" s="5">
        <v>0.04</v>
      </c>
      <c r="AE33" s="5">
        <v>9.0942445848474218E-2</v>
      </c>
      <c r="AG33" s="12">
        <v>17.43</v>
      </c>
      <c r="AH33" s="12">
        <v>0.71</v>
      </c>
      <c r="AI33" s="12">
        <v>14.73</v>
      </c>
      <c r="AJ33" s="12">
        <v>0.38</v>
      </c>
      <c r="AK33" s="12">
        <v>35.58</v>
      </c>
      <c r="AL33" s="12">
        <v>1.04</v>
      </c>
      <c r="AN33" s="14">
        <v>1.6199999999999999E-2</v>
      </c>
      <c r="AP33" s="13">
        <v>8379.0654412672393</v>
      </c>
      <c r="AQ33" s="12">
        <v>0.71151155503676999</v>
      </c>
      <c r="AR33" s="14">
        <v>18.285981937907</v>
      </c>
      <c r="AS33" s="14">
        <v>3.1473010812799997E-2</v>
      </c>
      <c r="AT33" s="14">
        <v>27.125524217794101</v>
      </c>
      <c r="AU33" s="14">
        <v>4.1979539119619998E-2</v>
      </c>
      <c r="AV33" s="14">
        <v>4.92097065093391</v>
      </c>
      <c r="AW33" s="14">
        <v>1.5562268408280001E-2</v>
      </c>
      <c r="AX33" s="14">
        <v>0.26913259853099403</v>
      </c>
      <c r="AY33" s="14">
        <v>3.303053820501E-2</v>
      </c>
      <c r="AZ33" s="14">
        <v>0.18138985463749999</v>
      </c>
      <c r="BA33" s="14">
        <v>4.4920964461769998E-2</v>
      </c>
      <c r="BB33" s="14">
        <v>1.9924019063507099</v>
      </c>
      <c r="BC33" s="14">
        <v>8.5210432162299999E-3</v>
      </c>
      <c r="BD33" s="14">
        <v>0.95888877427749597</v>
      </c>
      <c r="BE33" s="14">
        <v>1.109290477848E-2</v>
      </c>
      <c r="BG33" s="14">
        <v>1.9978377234250111</v>
      </c>
      <c r="BH33" s="14">
        <v>6.2212676152607015E-4</v>
      </c>
      <c r="BI33" s="14">
        <v>0.95714470046890709</v>
      </c>
      <c r="BJ33" s="14">
        <v>4.320664447420232E-6</v>
      </c>
      <c r="BL33" s="14">
        <v>4.9260296189035504</v>
      </c>
      <c r="BM33" s="14">
        <v>4.0267105184373583E-3</v>
      </c>
      <c r="BN33" s="14">
        <v>5.4106273487227331E-2</v>
      </c>
      <c r="BO33" s="14">
        <v>1.0734932314399003E-4</v>
      </c>
      <c r="BQ33" s="15">
        <v>2.1680999999999999</v>
      </c>
      <c r="BR33" s="14">
        <v>4.9260296189035504</v>
      </c>
      <c r="BS33" s="13">
        <v>0</v>
      </c>
    </row>
    <row r="34" spans="1:71" x14ac:dyDescent="0.15">
      <c r="A34" s="3" t="s">
        <v>39</v>
      </c>
      <c r="B34" s="7">
        <v>336.89483190928468</v>
      </c>
      <c r="C34" s="7">
        <v>0.25559341968401</v>
      </c>
      <c r="D34" s="7">
        <v>336.98351414857098</v>
      </c>
      <c r="E34" s="7">
        <v>0.47880091191326002</v>
      </c>
      <c r="F34" s="8">
        <v>337.59551881587998</v>
      </c>
      <c r="G34" s="8">
        <v>2.3713424565547099</v>
      </c>
      <c r="I34" s="5">
        <v>0.10462981878161499</v>
      </c>
      <c r="J34" s="8">
        <v>80.790821230252845</v>
      </c>
      <c r="K34" s="7">
        <v>0.17880482960955438</v>
      </c>
      <c r="L34" s="9">
        <v>451.83802588929501</v>
      </c>
      <c r="N34" s="9">
        <v>28767.2539772985</v>
      </c>
      <c r="O34" s="10">
        <v>5.3650510113015401E-2</v>
      </c>
      <c r="P34" s="5">
        <v>7.786713382412E-2</v>
      </c>
      <c r="Q34" s="4">
        <v>0.39358311913713101</v>
      </c>
      <c r="R34" s="7">
        <v>0.16696347377807999</v>
      </c>
      <c r="S34" s="4">
        <v>5.3229831174962002E-2</v>
      </c>
      <c r="T34" s="5">
        <v>9.9548386421170004E-2</v>
      </c>
      <c r="U34" s="5">
        <v>0.88389387479471737</v>
      </c>
      <c r="W34" s="11" t="s">
        <v>60</v>
      </c>
      <c r="Y34" s="1" t="s">
        <v>52</v>
      </c>
      <c r="Z34" s="1" t="s">
        <v>57</v>
      </c>
      <c r="AB34" s="5">
        <v>0.19</v>
      </c>
      <c r="AC34" s="5">
        <v>0.04</v>
      </c>
      <c r="AE34" s="5">
        <v>8.8836386649832066E-2</v>
      </c>
      <c r="AG34" s="12">
        <v>17.43</v>
      </c>
      <c r="AH34" s="12">
        <v>0.71</v>
      </c>
      <c r="AI34" s="12">
        <v>14.73</v>
      </c>
      <c r="AJ34" s="12">
        <v>0.38</v>
      </c>
      <c r="AK34" s="12">
        <v>35.58</v>
      </c>
      <c r="AL34" s="12">
        <v>1.04</v>
      </c>
      <c r="AN34" s="14">
        <v>1.6199999999999999E-2</v>
      </c>
      <c r="AP34" s="13">
        <v>9613.96482315094</v>
      </c>
      <c r="AQ34" s="12">
        <v>0.61332814060772001</v>
      </c>
      <c r="AR34" s="14">
        <v>18.354622508703699</v>
      </c>
      <c r="AS34" s="14">
        <v>3.2115639120810002E-2</v>
      </c>
      <c r="AT34" s="14">
        <v>27.558500156308401</v>
      </c>
      <c r="AU34" s="14">
        <v>4.183861954392E-2</v>
      </c>
      <c r="AV34" s="14">
        <v>4.9174691948028197</v>
      </c>
      <c r="AW34" s="14">
        <v>1.5916908021880002E-2</v>
      </c>
      <c r="AX34" s="14">
        <v>0.26795874058458002</v>
      </c>
      <c r="AY34" s="14">
        <v>3.5362344532810001E-2</v>
      </c>
      <c r="AZ34" s="14">
        <v>0.178433837782243</v>
      </c>
      <c r="BA34" s="14">
        <v>4.5121379310710003E-2</v>
      </c>
      <c r="BB34" s="14">
        <v>1.9924871261153201</v>
      </c>
      <c r="BC34" s="14">
        <v>8.1897505748899993E-3</v>
      </c>
      <c r="BD34" s="14">
        <v>0.95884859832803604</v>
      </c>
      <c r="BE34" s="14">
        <v>6.6642162374799998E-3</v>
      </c>
      <c r="BG34" s="14">
        <v>1.9977972868172316</v>
      </c>
      <c r="BH34" s="14">
        <v>5.2734735819580218E-4</v>
      </c>
      <c r="BI34" s="14">
        <v>0.95714498543164162</v>
      </c>
      <c r="BJ34" s="14">
        <v>3.6624234822572936E-6</v>
      </c>
      <c r="BL34" s="14">
        <v>4.9238402141848665</v>
      </c>
      <c r="BM34" s="14">
        <v>4.0190466130075042E-3</v>
      </c>
      <c r="BN34" s="14">
        <v>5.4117356663590459E-2</v>
      </c>
      <c r="BO34" s="14">
        <v>1.0337610896192918E-4</v>
      </c>
      <c r="BQ34" s="15">
        <v>2.1680999999999999</v>
      </c>
      <c r="BR34" s="14">
        <v>4.9238402141848665</v>
      </c>
      <c r="BS34" s="13">
        <v>0</v>
      </c>
    </row>
    <row r="35" spans="1:71" x14ac:dyDescent="0.15">
      <c r="A35" s="3" t="s">
        <v>40</v>
      </c>
      <c r="B35" s="7">
        <v>337.07538145352578</v>
      </c>
      <c r="C35" s="7">
        <v>0.25643786880840003</v>
      </c>
      <c r="D35" s="7">
        <v>337.011935260038</v>
      </c>
      <c r="E35" s="7">
        <v>0.49237318305471001</v>
      </c>
      <c r="F35" s="8">
        <v>336.574180602664</v>
      </c>
      <c r="G35" s="8">
        <v>2.4513987243572601</v>
      </c>
      <c r="I35" s="5">
        <v>0.104486838419884</v>
      </c>
      <c r="J35" s="8">
        <v>80.826866039822505</v>
      </c>
      <c r="K35" s="7">
        <v>0.21943983811893103</v>
      </c>
      <c r="L35" s="9">
        <v>368.33269078523603</v>
      </c>
      <c r="N35" s="9">
        <v>23455.432822238101</v>
      </c>
      <c r="O35" s="10">
        <v>5.3680020904299297E-2</v>
      </c>
      <c r="P35" s="5">
        <v>7.808363496529E-2</v>
      </c>
      <c r="Q35" s="4">
        <v>0.39362212681542502</v>
      </c>
      <c r="R35" s="7">
        <v>0.17168407382487999</v>
      </c>
      <c r="S35" s="4">
        <v>5.3205840538854098E-2</v>
      </c>
      <c r="T35" s="5">
        <v>0.10323733181516</v>
      </c>
      <c r="U35" s="5">
        <v>0.89018994584554589</v>
      </c>
      <c r="W35" s="11" t="s">
        <v>60</v>
      </c>
      <c r="Y35" s="1" t="s">
        <v>52</v>
      </c>
      <c r="Z35" s="1" t="s">
        <v>57</v>
      </c>
      <c r="AB35" s="5">
        <v>0.19</v>
      </c>
      <c r="AC35" s="5">
        <v>0.04</v>
      </c>
      <c r="AE35" s="5">
        <v>7.654200683197554E-2</v>
      </c>
      <c r="AG35" s="12">
        <v>17.43</v>
      </c>
      <c r="AH35" s="12">
        <v>0.71</v>
      </c>
      <c r="AI35" s="12">
        <v>14.73</v>
      </c>
      <c r="AJ35" s="12">
        <v>0.38</v>
      </c>
      <c r="AK35" s="12">
        <v>35.58</v>
      </c>
      <c r="AL35" s="12">
        <v>1.04</v>
      </c>
      <c r="AN35" s="14">
        <v>1.6199999999999999E-2</v>
      </c>
      <c r="AP35" s="13">
        <v>8936.2185126512795</v>
      </c>
      <c r="AQ35" s="12">
        <v>0.69474952109711996</v>
      </c>
      <c r="AR35" s="14">
        <v>18.320212060205101</v>
      </c>
      <c r="AS35" s="14">
        <v>2.867124138784E-2</v>
      </c>
      <c r="AT35" s="14">
        <v>27.392148736125701</v>
      </c>
      <c r="AU35" s="14">
        <v>3.946640144553E-2</v>
      </c>
      <c r="AV35" s="14">
        <v>4.9206514334793798</v>
      </c>
      <c r="AW35" s="14">
        <v>1.8339767020519999E-2</v>
      </c>
      <c r="AX35" s="14">
        <v>0.26854476553457401</v>
      </c>
      <c r="AY35" s="14">
        <v>2.9083308890429999E-2</v>
      </c>
      <c r="AZ35" s="14">
        <v>0.17966969444502601</v>
      </c>
      <c r="BA35" s="14">
        <v>4.0745146531410002E-2</v>
      </c>
      <c r="BB35" s="14">
        <v>1.9931427626467999</v>
      </c>
      <c r="BC35" s="14">
        <v>6.6239817914699999E-3</v>
      </c>
      <c r="BD35" s="14">
        <v>0.95861301662702902</v>
      </c>
      <c r="BE35" s="14">
        <v>6.0949589172099999E-3</v>
      </c>
      <c r="BG35" s="14">
        <v>1.9977195370554686</v>
      </c>
      <c r="BH35" s="14">
        <v>5.0049581703467982E-4</v>
      </c>
      <c r="BI35" s="14">
        <v>0.95714553334567132</v>
      </c>
      <c r="BJ35" s="14">
        <v>3.4759417183019354E-6</v>
      </c>
      <c r="BL35" s="14">
        <v>4.9263474280469373</v>
      </c>
      <c r="BM35" s="14">
        <v>4.0505181306355505E-3</v>
      </c>
      <c r="BN35" s="14">
        <v>5.4092388577314993E-2</v>
      </c>
      <c r="BO35" s="14">
        <v>1.0494947881273207E-4</v>
      </c>
      <c r="BQ35" s="15">
        <v>2.1680999999999999</v>
      </c>
      <c r="BR35" s="14">
        <v>4.9263474280469373</v>
      </c>
      <c r="BS35" s="13">
        <v>0</v>
      </c>
    </row>
    <row r="36" spans="1:71" x14ac:dyDescent="0.15">
      <c r="A36" s="3"/>
      <c r="B36" s="7"/>
      <c r="C36" s="7"/>
      <c r="D36" s="7"/>
      <c r="E36" s="7"/>
      <c r="F36" s="8"/>
      <c r="G36" s="8"/>
      <c r="I36" s="5"/>
      <c r="J36" s="8"/>
      <c r="K36" s="7"/>
      <c r="L36" s="9"/>
      <c r="N36" s="9"/>
      <c r="O36" s="10"/>
      <c r="P36" s="5"/>
      <c r="Q36" s="4"/>
      <c r="R36" s="7"/>
      <c r="S36" s="4"/>
      <c r="T36" s="5"/>
      <c r="U36" s="5"/>
      <c r="W36" s="11"/>
      <c r="AB36" s="5"/>
      <c r="AC36" s="5"/>
      <c r="AE36" s="5"/>
      <c r="AG36" s="12"/>
      <c r="AH36" s="12"/>
      <c r="AI36" s="12"/>
      <c r="AJ36" s="12"/>
      <c r="AK36" s="12"/>
      <c r="AL36" s="12"/>
      <c r="AN36" s="14"/>
      <c r="AP36" s="13"/>
      <c r="AQ36" s="12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G36" s="14"/>
      <c r="BH36" s="14"/>
      <c r="BI36" s="14"/>
      <c r="BJ36" s="14"/>
      <c r="BL36" s="14"/>
      <c r="BM36" s="14"/>
      <c r="BN36" s="14"/>
      <c r="BO36" s="14"/>
      <c r="BQ36" s="15"/>
      <c r="BR36" s="14"/>
      <c r="BS36" s="13"/>
    </row>
    <row r="37" spans="1:71" s="2" customFormat="1" x14ac:dyDescent="0.15">
      <c r="A37" s="19" t="s">
        <v>138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20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</row>
    <row r="38" spans="1:71" x14ac:dyDescent="0.15">
      <c r="A38" s="3" t="s">
        <v>75</v>
      </c>
      <c r="B38" s="7">
        <v>337.05803947716328</v>
      </c>
      <c r="C38" s="7">
        <v>0.27663478544673997</v>
      </c>
      <c r="D38" s="7">
        <v>337.564628646703</v>
      </c>
      <c r="E38" s="7">
        <v>0.51051185805969002</v>
      </c>
      <c r="F38" s="8">
        <v>341.05564007090499</v>
      </c>
      <c r="G38" s="8">
        <v>2.2939315739677499</v>
      </c>
      <c r="I38" s="5">
        <v>0.105237919667441</v>
      </c>
      <c r="J38" s="8">
        <v>80.832081877928857</v>
      </c>
      <c r="K38" s="7">
        <v>0.39806713866105925</v>
      </c>
      <c r="L38" s="9">
        <v>203.061428657025</v>
      </c>
      <c r="N38" s="9">
        <v>13047.811834247699</v>
      </c>
      <c r="O38" s="10">
        <v>5.3677186325427798E-2</v>
      </c>
      <c r="P38" s="5">
        <v>8.4237684075679997E-2</v>
      </c>
      <c r="Q38" s="4">
        <v>0.39438090981724899</v>
      </c>
      <c r="R38" s="7">
        <v>0.17776303939345001</v>
      </c>
      <c r="S38" s="4">
        <v>5.3311413633021602E-2</v>
      </c>
      <c r="T38" s="5">
        <v>9.6014452038379994E-2</v>
      </c>
      <c r="U38" s="5">
        <v>0.94927822455582034</v>
      </c>
      <c r="W38" s="11" t="s">
        <v>59</v>
      </c>
      <c r="Y38" s="1" t="s">
        <v>74</v>
      </c>
      <c r="Z38" s="1" t="s">
        <v>57</v>
      </c>
      <c r="AB38" s="5">
        <v>0.17</v>
      </c>
      <c r="AC38" s="5">
        <v>0.04</v>
      </c>
      <c r="AE38" s="5">
        <v>7.9001990165022962E-2</v>
      </c>
      <c r="AG38" s="12">
        <v>17.100000000000001</v>
      </c>
      <c r="AH38" s="12">
        <v>0.20519999999999999</v>
      </c>
      <c r="AI38" s="12">
        <v>15.07</v>
      </c>
      <c r="AJ38" s="12">
        <v>0.10549</v>
      </c>
      <c r="AK38" s="12">
        <v>36.17</v>
      </c>
      <c r="AL38" s="12">
        <v>0.25318999999999997</v>
      </c>
      <c r="AN38" s="14">
        <v>1.6199999999999999E-2</v>
      </c>
      <c r="AP38" s="13">
        <v>6848.0403521300996</v>
      </c>
      <c r="AQ38" s="12">
        <v>0.23700339364316</v>
      </c>
      <c r="AR38" s="14">
        <v>18.0897462034063</v>
      </c>
      <c r="AS38" s="14">
        <v>2.0491757421990001E-2</v>
      </c>
      <c r="AT38" s="14">
        <v>26.325964142447699</v>
      </c>
      <c r="AU38" s="14">
        <v>2.7342686396010001E-2</v>
      </c>
      <c r="AV38" s="14">
        <v>4.9228893381993899</v>
      </c>
      <c r="AW38" s="14">
        <v>7.9694316147100007E-3</v>
      </c>
      <c r="AX38" s="14">
        <v>0.27165908075244199</v>
      </c>
      <c r="AY38" s="14">
        <v>1.6425864137350001E-2</v>
      </c>
      <c r="AZ38" s="14">
        <v>0.187013965872419</v>
      </c>
      <c r="BA38" s="14">
        <v>2.7780712468370002E-2</v>
      </c>
      <c r="BB38" s="14">
        <v>1.9926037766712399</v>
      </c>
      <c r="BC38" s="14">
        <v>5.42520907493E-3</v>
      </c>
      <c r="BD38" s="14">
        <v>0.95866302982095397</v>
      </c>
      <c r="BE38" s="14">
        <v>6.4477736192399999E-3</v>
      </c>
      <c r="BG38" s="14">
        <v>1.9973263665902605</v>
      </c>
      <c r="BH38" s="14">
        <v>4.9442033479171917E-4</v>
      </c>
      <c r="BI38" s="14">
        <v>0.95714830407588436</v>
      </c>
      <c r="BJ38" s="14">
        <v>3.4337574550967578E-6</v>
      </c>
      <c r="BL38" s="14">
        <v>4.924800374476515</v>
      </c>
      <c r="BM38" s="14">
        <v>3.9610110394627026E-3</v>
      </c>
      <c r="BN38" s="14">
        <v>5.419336062963398E-2</v>
      </c>
      <c r="BO38" s="14">
        <v>1.0030408940670024E-4</v>
      </c>
      <c r="BQ38" s="15">
        <v>2.1680999999999999</v>
      </c>
      <c r="BR38" s="14">
        <v>4.924800374476515</v>
      </c>
      <c r="BS38" s="13">
        <v>0</v>
      </c>
    </row>
    <row r="39" spans="1:71" x14ac:dyDescent="0.15">
      <c r="A39" s="3" t="s">
        <v>76</v>
      </c>
      <c r="B39" s="7">
        <v>337.17129493098793</v>
      </c>
      <c r="C39" s="7">
        <v>0.35042968888741999</v>
      </c>
      <c r="D39" s="7">
        <v>337.79883019719398</v>
      </c>
      <c r="E39" s="7">
        <v>0.54506203957619004</v>
      </c>
      <c r="F39" s="8">
        <v>342.12064008944299</v>
      </c>
      <c r="G39" s="8">
        <v>2.24955661457787</v>
      </c>
      <c r="I39" s="5">
        <v>0.104536124297674</v>
      </c>
      <c r="J39" s="8">
        <v>80.852762284023271</v>
      </c>
      <c r="K39" s="7">
        <v>0.32441316883788368</v>
      </c>
      <c r="L39" s="9">
        <v>249.227744279478</v>
      </c>
      <c r="N39" s="9">
        <v>16013.277466580699</v>
      </c>
      <c r="O39" s="10">
        <v>5.36956982815072E-2</v>
      </c>
      <c r="P39" s="5">
        <v>0.10667395574212001</v>
      </c>
      <c r="Q39" s="4">
        <v>0.39470256560488498</v>
      </c>
      <c r="R39" s="7">
        <v>0.18968267981093001</v>
      </c>
      <c r="S39" s="4">
        <v>5.33364997870494E-2</v>
      </c>
      <c r="T39" s="5">
        <v>9.3963637082180002E-2</v>
      </c>
      <c r="U39" s="5">
        <v>0.92621441540139682</v>
      </c>
      <c r="W39" s="11" t="s">
        <v>59</v>
      </c>
      <c r="Y39" s="1" t="s">
        <v>74</v>
      </c>
      <c r="Z39" s="1" t="s">
        <v>57</v>
      </c>
      <c r="AB39" s="5">
        <v>0.17</v>
      </c>
      <c r="AC39" s="5">
        <v>0.04</v>
      </c>
      <c r="AE39" s="5">
        <v>0.10837163344874501</v>
      </c>
      <c r="AG39" s="12">
        <v>17.100000000000001</v>
      </c>
      <c r="AH39" s="12">
        <v>0.20519999999999999</v>
      </c>
      <c r="AI39" s="12">
        <v>15.07</v>
      </c>
      <c r="AJ39" s="12">
        <v>0.10549</v>
      </c>
      <c r="AK39" s="12">
        <v>36.17</v>
      </c>
      <c r="AL39" s="12">
        <v>0.25318999999999997</v>
      </c>
      <c r="AN39" s="14">
        <v>1.6199999999999999E-2</v>
      </c>
      <c r="AP39" s="13">
        <v>7588.0250479982296</v>
      </c>
      <c r="AQ39" s="12">
        <v>0.2527856975385</v>
      </c>
      <c r="AR39" s="14">
        <v>18.076508862289</v>
      </c>
      <c r="AS39" s="14">
        <v>2.2018386746459999E-2</v>
      </c>
      <c r="AT39" s="14">
        <v>26.8305169296918</v>
      </c>
      <c r="AU39" s="14">
        <v>3.2584089273130001E-2</v>
      </c>
      <c r="AV39" s="14">
        <v>4.9238483576444798</v>
      </c>
      <c r="AW39" s="14">
        <v>8.0201005469199994E-3</v>
      </c>
      <c r="AX39" s="14">
        <v>0.27084759561803601</v>
      </c>
      <c r="AY39" s="14">
        <v>3.2055797491029998E-2</v>
      </c>
      <c r="AZ39" s="14">
        <v>0.183489235841544</v>
      </c>
      <c r="BA39" s="14">
        <v>3.3480709615510001E-2</v>
      </c>
      <c r="BB39" s="14">
        <v>1.99103633394038</v>
      </c>
      <c r="BC39" s="14">
        <v>2.7758356189920001E-2</v>
      </c>
      <c r="BD39" s="14">
        <v>0.95922607150441797</v>
      </c>
      <c r="BE39" s="14">
        <v>3.0548505404599999E-2</v>
      </c>
      <c r="BG39" s="14">
        <v>1.9975094897333285</v>
      </c>
      <c r="BH39" s="14">
        <v>1.4274919522368301E-3</v>
      </c>
      <c r="BI39" s="14">
        <v>0.95714701358010679</v>
      </c>
      <c r="BJ39" s="14">
        <v>9.9139420031717064E-6</v>
      </c>
      <c r="BL39" s="14">
        <v>4.9269556208355674</v>
      </c>
      <c r="BM39" s="14">
        <v>3.9610044400976282E-3</v>
      </c>
      <c r="BN39" s="14">
        <v>5.4218069127416883E-2</v>
      </c>
      <c r="BO39" s="14">
        <v>1.007357292185906E-4</v>
      </c>
      <c r="BQ39" s="15">
        <v>2.1680999999999999</v>
      </c>
      <c r="BR39" s="14">
        <v>4.9269556208355674</v>
      </c>
      <c r="BS39" s="13">
        <v>0</v>
      </c>
    </row>
    <row r="40" spans="1:71" x14ac:dyDescent="0.15">
      <c r="A40" s="3" t="s">
        <v>98</v>
      </c>
      <c r="B40" s="7">
        <v>337.09469358254813</v>
      </c>
      <c r="C40" s="7">
        <v>0.18632249361257999</v>
      </c>
      <c r="D40" s="7">
        <v>337.09705848630199</v>
      </c>
      <c r="E40" s="7">
        <v>0.29847513463198</v>
      </c>
      <c r="F40" s="8">
        <v>337.11337205827198</v>
      </c>
      <c r="G40" s="8">
        <v>1.63691861124842</v>
      </c>
      <c r="I40" s="5">
        <v>0.104801448731006</v>
      </c>
      <c r="J40" s="8">
        <v>80.837886074452726</v>
      </c>
      <c r="K40" s="7">
        <v>0.28951769167440267</v>
      </c>
      <c r="L40" s="9">
        <v>279.21570390718898</v>
      </c>
      <c r="N40" s="9">
        <v>17938.553164652902</v>
      </c>
      <c r="O40" s="10">
        <v>5.3683177517327499E-2</v>
      </c>
      <c r="P40" s="5">
        <v>5.6730800914810003E-2</v>
      </c>
      <c r="Q40" s="4">
        <v>0.39373896408581199</v>
      </c>
      <c r="R40" s="7">
        <v>0.1040522062785</v>
      </c>
      <c r="S40" s="4">
        <v>5.3218697015617197E-2</v>
      </c>
      <c r="T40" s="5">
        <v>6.4598364619659995E-2</v>
      </c>
      <c r="U40" s="5">
        <v>0.74750813359928281</v>
      </c>
      <c r="W40" s="11" t="s">
        <v>59</v>
      </c>
      <c r="Y40" s="1" t="s">
        <v>57</v>
      </c>
      <c r="Z40" s="1" t="s">
        <v>57</v>
      </c>
      <c r="AB40" s="5">
        <v>7.0000000000000007E-2</v>
      </c>
      <c r="AC40" s="5">
        <v>0.02</v>
      </c>
      <c r="AE40" s="5">
        <v>6.1834761073176203E-2</v>
      </c>
      <c r="AG40" s="12">
        <v>17.100000000000001</v>
      </c>
      <c r="AH40" s="12">
        <v>0.20519999999999999</v>
      </c>
      <c r="AI40" s="12">
        <v>15.07</v>
      </c>
      <c r="AJ40" s="12">
        <v>0.10549</v>
      </c>
      <c r="AK40" s="12">
        <v>36.17</v>
      </c>
      <c r="AL40" s="12">
        <v>0.25318999999999997</v>
      </c>
      <c r="AN40" s="14">
        <v>1.6199999999999999E-2</v>
      </c>
      <c r="AP40" s="13">
        <v>7971.9436632629004</v>
      </c>
      <c r="AQ40" s="12">
        <v>0.33797658530911001</v>
      </c>
      <c r="AR40" s="14">
        <v>18.218704056684</v>
      </c>
      <c r="AS40" s="14">
        <v>2.649407036415E-2</v>
      </c>
      <c r="AT40" s="14">
        <v>26.897279628429299</v>
      </c>
      <c r="AU40" s="14">
        <v>3.696313330737E-2</v>
      </c>
      <c r="AV40" s="14">
        <v>4.9277470109591803</v>
      </c>
      <c r="AW40" s="14">
        <v>9.2382606332799995E-3</v>
      </c>
      <c r="AX40" s="14">
        <v>0.27030400310674702</v>
      </c>
      <c r="AY40" s="14">
        <v>2.1448553919769998E-2</v>
      </c>
      <c r="AZ40" s="14">
        <v>0.18326301403980499</v>
      </c>
      <c r="BA40" s="14">
        <v>3.8767894051380002E-2</v>
      </c>
      <c r="BB40" s="14">
        <v>1.99396862286909</v>
      </c>
      <c r="BC40" s="14">
        <v>1.3566185770890001E-2</v>
      </c>
      <c r="BD40" s="14">
        <v>0.95833106336367202</v>
      </c>
      <c r="BE40" s="14">
        <v>1.6105527959140001E-2</v>
      </c>
      <c r="BG40" s="14">
        <v>1.9976675200705658</v>
      </c>
      <c r="BH40" s="14">
        <v>8.1339394645829654E-4</v>
      </c>
      <c r="BI40" s="14">
        <v>0.95714589991703014</v>
      </c>
      <c r="BJ40" s="14">
        <v>5.6490203084494814E-6</v>
      </c>
      <c r="BL40" s="14">
        <v>4.9264477038335563</v>
      </c>
      <c r="BM40" s="14">
        <v>2.0265798738986944E-3</v>
      </c>
      <c r="BN40" s="14">
        <v>5.4095253380480234E-2</v>
      </c>
      <c r="BO40" s="14">
        <v>5.2373842663309602E-5</v>
      </c>
      <c r="BQ40" s="15">
        <v>2.1680999999999999</v>
      </c>
      <c r="BR40" s="14">
        <v>4.9264477038335563</v>
      </c>
      <c r="BS40" s="13">
        <v>0</v>
      </c>
    </row>
    <row r="41" spans="1:71" x14ac:dyDescent="0.15">
      <c r="A41" s="3" t="s">
        <v>77</v>
      </c>
      <c r="B41" s="7">
        <v>337.24970631509876</v>
      </c>
      <c r="C41" s="7">
        <v>0.28844604451071998</v>
      </c>
      <c r="D41" s="7">
        <v>337.69051841610701</v>
      </c>
      <c r="E41" s="7">
        <v>0.53068165153419</v>
      </c>
      <c r="F41" s="8">
        <v>340.72690871835903</v>
      </c>
      <c r="G41" s="8">
        <v>2.4246235104590399</v>
      </c>
      <c r="I41" s="5">
        <v>0.10497174102707001</v>
      </c>
      <c r="J41" s="8">
        <v>80.918451136082695</v>
      </c>
      <c r="K41" s="7">
        <v>0.27244443384048839</v>
      </c>
      <c r="L41" s="9">
        <v>297.00900838906102</v>
      </c>
      <c r="N41" s="9">
        <v>19078.174092093199</v>
      </c>
      <c r="O41" s="10">
        <v>5.3708515056583903E-2</v>
      </c>
      <c r="P41" s="5">
        <v>8.7785689957090005E-2</v>
      </c>
      <c r="Q41" s="4">
        <v>0.39455379942076002</v>
      </c>
      <c r="R41" s="7">
        <v>0.18472820263838</v>
      </c>
      <c r="S41" s="4">
        <v>5.3303673682011603E-2</v>
      </c>
      <c r="T41" s="5">
        <v>0.10208100854096</v>
      </c>
      <c r="U41" s="5">
        <v>0.93617764429598793</v>
      </c>
      <c r="W41" s="11" t="s">
        <v>59</v>
      </c>
      <c r="Y41" s="1" t="s">
        <v>74</v>
      </c>
      <c r="Z41" s="1" t="s">
        <v>57</v>
      </c>
      <c r="AB41" s="5">
        <v>0.17</v>
      </c>
      <c r="AC41" s="5">
        <v>0.04</v>
      </c>
      <c r="AE41" s="5">
        <v>0.12988664634052682</v>
      </c>
      <c r="AG41" s="12">
        <v>17.100000000000001</v>
      </c>
      <c r="AH41" s="12">
        <v>0.20519999999999999</v>
      </c>
      <c r="AI41" s="12">
        <v>15.07</v>
      </c>
      <c r="AJ41" s="12">
        <v>0.10549</v>
      </c>
      <c r="AK41" s="12">
        <v>36.17</v>
      </c>
      <c r="AL41" s="12">
        <v>0.25318999999999997</v>
      </c>
      <c r="AN41" s="14">
        <v>1.6199999999999999E-2</v>
      </c>
      <c r="AP41" s="13">
        <v>8216.5096081775791</v>
      </c>
      <c r="AQ41" s="12">
        <v>0.53141348550911005</v>
      </c>
      <c r="AR41" s="14">
        <v>18.235275239932498</v>
      </c>
      <c r="AS41" s="14">
        <v>2.571653481761E-2</v>
      </c>
      <c r="AT41" s="14">
        <v>26.995261044042199</v>
      </c>
      <c r="AU41" s="14">
        <v>3.5445070131610003E-2</v>
      </c>
      <c r="AV41" s="14">
        <v>4.9265222078432798</v>
      </c>
      <c r="AW41" s="14">
        <v>1.466110599538E-2</v>
      </c>
      <c r="AX41" s="14">
        <v>0.27013348563133199</v>
      </c>
      <c r="AY41" s="14">
        <v>2.885216645478E-2</v>
      </c>
      <c r="AZ41" s="14">
        <v>0.18250213097396001</v>
      </c>
      <c r="BA41" s="14">
        <v>3.9183811916839999E-2</v>
      </c>
      <c r="BB41" s="14">
        <v>1.99068936737184</v>
      </c>
      <c r="BC41" s="14">
        <v>1.061002627092E-2</v>
      </c>
      <c r="BD41" s="14">
        <v>0.95963328281273397</v>
      </c>
      <c r="BE41" s="14">
        <v>1.239299112134E-2</v>
      </c>
      <c r="BG41" s="14">
        <v>1.99844628634685</v>
      </c>
      <c r="BH41" s="14">
        <v>6.7896984452365909E-4</v>
      </c>
      <c r="BI41" s="14">
        <v>0.95714041183630805</v>
      </c>
      <c r="BJ41" s="14">
        <v>4.7154179904788125E-6</v>
      </c>
      <c r="BL41" s="14">
        <v>4.9304757674022763</v>
      </c>
      <c r="BM41" s="14">
        <v>4.0088507459757235E-3</v>
      </c>
      <c r="BN41" s="14">
        <v>5.4184488223620896E-2</v>
      </c>
      <c r="BO41" s="14">
        <v>1.0046906295587637E-4</v>
      </c>
      <c r="BQ41" s="15">
        <v>2.1680999999999999</v>
      </c>
      <c r="BR41" s="14">
        <v>4.9304757674022763</v>
      </c>
      <c r="BS41" s="13">
        <v>0</v>
      </c>
    </row>
    <row r="42" spans="1:71" x14ac:dyDescent="0.15">
      <c r="A42" s="3" t="s">
        <v>78</v>
      </c>
      <c r="B42" s="7">
        <v>337.19078368787473</v>
      </c>
      <c r="C42" s="7">
        <v>0.29067266334136999</v>
      </c>
      <c r="D42" s="7">
        <v>337.64684107192699</v>
      </c>
      <c r="E42" s="7">
        <v>0.52223633977851003</v>
      </c>
      <c r="F42" s="8">
        <v>340.78870372631201</v>
      </c>
      <c r="G42" s="8">
        <v>2.3489965225696601</v>
      </c>
      <c r="I42" s="5">
        <v>0.105122769889634</v>
      </c>
      <c r="J42" s="8">
        <v>80.944736089094377</v>
      </c>
      <c r="K42" s="7">
        <v>0.37183801530451949</v>
      </c>
      <c r="L42" s="9">
        <v>217.68816731340399</v>
      </c>
      <c r="N42" s="9">
        <v>13986.98293946</v>
      </c>
      <c r="O42" s="10">
        <v>5.3698883812215797E-2</v>
      </c>
      <c r="P42" s="5">
        <v>8.8478397038899995E-2</v>
      </c>
      <c r="Q42" s="4">
        <v>0.39449381309732401</v>
      </c>
      <c r="R42" s="7">
        <v>0.18180824451742</v>
      </c>
      <c r="S42" s="4">
        <v>5.3305128519858198E-2</v>
      </c>
      <c r="T42" s="5">
        <v>9.8572489625969997E-2</v>
      </c>
      <c r="U42" s="5">
        <v>0.93617648113001961</v>
      </c>
      <c r="W42" s="11" t="s">
        <v>59</v>
      </c>
      <c r="Y42" s="1" t="s">
        <v>74</v>
      </c>
      <c r="Z42" s="1" t="s">
        <v>57</v>
      </c>
      <c r="AB42" s="5">
        <v>0.17</v>
      </c>
      <c r="AC42" s="5">
        <v>0.04</v>
      </c>
      <c r="AE42" s="5">
        <v>9.6261211034670557E-2</v>
      </c>
      <c r="AG42" s="12">
        <v>17.100000000000001</v>
      </c>
      <c r="AH42" s="12">
        <v>0.20519999999999999</v>
      </c>
      <c r="AI42" s="12">
        <v>15.07</v>
      </c>
      <c r="AJ42" s="12">
        <v>0.10549</v>
      </c>
      <c r="AK42" s="12">
        <v>36.17</v>
      </c>
      <c r="AL42" s="12">
        <v>0.25318999999999997</v>
      </c>
      <c r="AN42" s="14">
        <v>1.6199999999999999E-2</v>
      </c>
      <c r="AP42" s="13">
        <v>7097.9748495988297</v>
      </c>
      <c r="AQ42" s="12">
        <v>0.3903683801176</v>
      </c>
      <c r="AR42" s="14">
        <v>18.136964543699602</v>
      </c>
      <c r="AS42" s="14">
        <v>2.0499543505559999E-2</v>
      </c>
      <c r="AT42" s="14">
        <v>26.475755812358098</v>
      </c>
      <c r="AU42" s="14">
        <v>2.2728747050119999E-2</v>
      </c>
      <c r="AV42" s="14">
        <v>4.9295041143044998</v>
      </c>
      <c r="AW42" s="14">
        <v>1.137879603832E-2</v>
      </c>
      <c r="AX42" s="14">
        <v>0.27162928130914799</v>
      </c>
      <c r="AY42" s="14">
        <v>2.0781230126629999E-2</v>
      </c>
      <c r="AZ42" s="14">
        <v>0.18617249092162499</v>
      </c>
      <c r="BA42" s="14">
        <v>2.6788557639220001E-2</v>
      </c>
      <c r="BB42" s="14">
        <v>1.99359085696538</v>
      </c>
      <c r="BC42" s="14">
        <v>1.7098076124589998E-2</v>
      </c>
      <c r="BD42" s="14">
        <v>0.95898030929743605</v>
      </c>
      <c r="BE42" s="14">
        <v>1.5456819032089999E-2</v>
      </c>
      <c r="BG42" s="14">
        <v>1.9993480210713541</v>
      </c>
      <c r="BH42" s="14">
        <v>8.4994961292608143E-4</v>
      </c>
      <c r="BI42" s="14">
        <v>0.95713405717880862</v>
      </c>
      <c r="BJ42" s="14">
        <v>5.9028263464677935E-6</v>
      </c>
      <c r="BL42" s="14">
        <v>4.9318426052175601</v>
      </c>
      <c r="BM42" s="14">
        <v>3.9863358768439478E-3</v>
      </c>
      <c r="BN42" s="14">
        <v>5.4184288348466933E-2</v>
      </c>
      <c r="BO42" s="14">
        <v>1.0056068352972631E-4</v>
      </c>
      <c r="BQ42" s="15">
        <v>2.1680999999999999</v>
      </c>
      <c r="BR42" s="14">
        <v>4.9318426052175601</v>
      </c>
      <c r="BS42" s="13">
        <v>0</v>
      </c>
    </row>
    <row r="43" spans="1:71" x14ac:dyDescent="0.15">
      <c r="A43" s="3"/>
      <c r="B43" s="7"/>
      <c r="C43" s="7"/>
      <c r="D43" s="7"/>
      <c r="E43" s="7"/>
      <c r="F43" s="8"/>
      <c r="G43" s="8"/>
      <c r="I43" s="5"/>
      <c r="J43" s="8"/>
      <c r="K43" s="7"/>
      <c r="L43" s="9"/>
      <c r="N43" s="9"/>
      <c r="O43" s="10"/>
      <c r="P43" s="5"/>
      <c r="Q43" s="4"/>
      <c r="R43" s="7"/>
      <c r="S43" s="4"/>
      <c r="T43" s="5"/>
      <c r="U43" s="5"/>
      <c r="W43" s="11"/>
      <c r="AB43" s="5"/>
      <c r="AC43" s="5"/>
      <c r="AE43" s="5"/>
      <c r="AG43" s="12"/>
      <c r="AH43" s="12"/>
      <c r="AI43" s="12"/>
      <c r="AJ43" s="12"/>
      <c r="AK43" s="12"/>
      <c r="AL43" s="12"/>
      <c r="AN43" s="14"/>
      <c r="AP43" s="13"/>
      <c r="AQ43" s="12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G43" s="14"/>
      <c r="BH43" s="14"/>
      <c r="BI43" s="14"/>
      <c r="BJ43" s="14"/>
      <c r="BL43" s="14"/>
      <c r="BM43" s="14"/>
      <c r="BN43" s="14"/>
      <c r="BO43" s="14"/>
      <c r="BQ43" s="15"/>
      <c r="BR43" s="14"/>
      <c r="BS43" s="13"/>
    </row>
    <row r="44" spans="1:71" s="2" customFormat="1" x14ac:dyDescent="0.15">
      <c r="A44" s="19" t="s">
        <v>139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20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</row>
    <row r="45" spans="1:71" x14ac:dyDescent="0.15">
      <c r="A45" s="3" t="s">
        <v>388</v>
      </c>
      <c r="B45" s="7">
        <v>337.40555831969789</v>
      </c>
      <c r="C45" s="7">
        <v>0.21366422455705508</v>
      </c>
      <c r="D45" s="7">
        <v>337.38793982744886</v>
      </c>
      <c r="E45" s="7">
        <v>0.36611502288424125</v>
      </c>
      <c r="F45" s="8">
        <v>337.26513385772705</v>
      </c>
      <c r="G45" s="8">
        <v>1.4896304772548921</v>
      </c>
      <c r="I45" s="5">
        <v>0.10390010312710361</v>
      </c>
      <c r="J45" s="8">
        <v>77.648060086287003</v>
      </c>
      <c r="K45" s="7">
        <v>0.12212477286353023</v>
      </c>
      <c r="L45" s="9">
        <v>635.80924873494541</v>
      </c>
      <c r="N45" s="9">
        <v>42556.422968433289</v>
      </c>
      <c r="O45" s="10">
        <v>5.3733990392930364E-2</v>
      </c>
      <c r="P45" s="5">
        <v>6.4981838604929981E-2</v>
      </c>
      <c r="Q45" s="4">
        <v>0.39413829193899952</v>
      </c>
      <c r="R45" s="7">
        <v>0.12753954540887119</v>
      </c>
      <c r="S45" s="4">
        <v>5.3222294485401639E-2</v>
      </c>
      <c r="T45" s="5">
        <v>6.575172753468711E-2</v>
      </c>
      <c r="U45" s="5">
        <v>0.97570283923273138</v>
      </c>
      <c r="W45" s="11" t="s">
        <v>62</v>
      </c>
      <c r="Y45" s="1" t="s">
        <v>52</v>
      </c>
      <c r="Z45" s="1" t="s">
        <v>57</v>
      </c>
      <c r="AB45" s="5">
        <v>0.17499999999999999</v>
      </c>
      <c r="AC45" s="5">
        <v>0.03</v>
      </c>
      <c r="AE45" s="5">
        <v>8.3784986736307188E-2</v>
      </c>
      <c r="AG45" s="12">
        <v>18.04</v>
      </c>
      <c r="AH45" s="12">
        <v>0.11004399999999999</v>
      </c>
      <c r="AI45" s="12">
        <v>15.54</v>
      </c>
      <c r="AJ45" s="12">
        <v>8.0808000000000005E-2</v>
      </c>
      <c r="AK45" s="12">
        <v>37.69</v>
      </c>
      <c r="AL45" s="12">
        <v>0.23744699999999999</v>
      </c>
      <c r="AN45" s="14">
        <v>1.6199999999999999E-2</v>
      </c>
      <c r="AP45" s="13">
        <v>10783.993</v>
      </c>
      <c r="AQ45" s="12">
        <v>0.4455267</v>
      </c>
      <c r="AR45" s="14">
        <v>18.397919999999999</v>
      </c>
      <c r="AS45" s="14">
        <v>2.5902100000000001E-2</v>
      </c>
      <c r="AT45" s="14" t="s">
        <v>96</v>
      </c>
      <c r="AU45" s="14" t="s">
        <v>97</v>
      </c>
      <c r="AV45" s="14">
        <v>4.9236049</v>
      </c>
      <c r="AW45" s="14">
        <v>1.49590586E-2</v>
      </c>
      <c r="AX45" s="14">
        <v>0.26757502999999999</v>
      </c>
      <c r="AY45" s="14">
        <v>2.8032574000000001E-2</v>
      </c>
      <c r="AZ45" s="14">
        <v>0.17632854000000001</v>
      </c>
      <c r="BA45" s="14">
        <v>0.19038469199999999</v>
      </c>
      <c r="BB45" s="14">
        <v>1.9922549000000001</v>
      </c>
      <c r="BC45" s="14">
        <v>5.1657750000000001E-3</v>
      </c>
      <c r="BD45" s="14">
        <v>0.95875533999999996</v>
      </c>
      <c r="BE45" s="14">
        <v>5.3573604000000004E-3</v>
      </c>
      <c r="BG45" s="14">
        <v>1.9972625315111552</v>
      </c>
      <c r="BH45" s="14">
        <v>4.7454285347778128E-4</v>
      </c>
      <c r="BI45" s="14">
        <v>0.95714875393109466</v>
      </c>
      <c r="BJ45" s="14">
        <v>3.2957095654643396E-6</v>
      </c>
      <c r="BL45" s="14">
        <v>4.9301327711358702</v>
      </c>
      <c r="BM45" s="14">
        <v>3.0452321755497116E-3</v>
      </c>
      <c r="BN45" s="14">
        <v>5.4098446259414394E-2</v>
      </c>
      <c r="BO45" s="14">
        <v>7.5144643866689766E-5</v>
      </c>
      <c r="BQ45" s="15">
        <v>2.1680999999999999</v>
      </c>
      <c r="BR45" s="14">
        <v>4.9301327711358702</v>
      </c>
      <c r="BS45" s="13">
        <v>0</v>
      </c>
    </row>
    <row r="46" spans="1:71" x14ac:dyDescent="0.15">
      <c r="A46" s="3" t="s">
        <v>389</v>
      </c>
      <c r="B46" s="7">
        <v>337.17269187070576</v>
      </c>
      <c r="C46" s="7">
        <v>0.21667519478819536</v>
      </c>
      <c r="D46" s="7">
        <v>337.23191770743034</v>
      </c>
      <c r="E46" s="7">
        <v>0.37178071102394611</v>
      </c>
      <c r="F46" s="8">
        <v>337.64064311981201</v>
      </c>
      <c r="G46" s="8">
        <v>1.5437918861387088</v>
      </c>
      <c r="I46" s="5">
        <v>0.10431090410356234</v>
      </c>
      <c r="J46" s="8">
        <v>77.633362391130561</v>
      </c>
      <c r="K46" s="7">
        <v>0.17580816717991266</v>
      </c>
      <c r="L46" s="9">
        <v>441.57995408532264</v>
      </c>
      <c r="N46" s="9">
        <v>29557.835080084322</v>
      </c>
      <c r="O46" s="10">
        <v>5.3695926617678157E-2</v>
      </c>
      <c r="P46" s="5">
        <v>6.5941886359439386E-2</v>
      </c>
      <c r="Q46" s="4">
        <v>0.39392408735831896</v>
      </c>
      <c r="R46" s="7">
        <v>0.1295637556200798</v>
      </c>
      <c r="S46" s="4">
        <v>5.3231076986457515E-2</v>
      </c>
      <c r="T46" s="5">
        <v>6.8146986589986344E-2</v>
      </c>
      <c r="U46" s="5">
        <v>0.96550846878144747</v>
      </c>
      <c r="W46" s="11" t="s">
        <v>62</v>
      </c>
      <c r="Y46" s="1" t="s">
        <v>52</v>
      </c>
      <c r="Z46" s="1" t="s">
        <v>57</v>
      </c>
      <c r="AB46" s="5">
        <v>0.17499999999999999</v>
      </c>
      <c r="AC46" s="5">
        <v>0.03</v>
      </c>
      <c r="AE46" s="5">
        <v>9.3927848991731677E-2</v>
      </c>
      <c r="AG46" s="12">
        <v>18.04</v>
      </c>
      <c r="AH46" s="12">
        <v>0.11004399999999999</v>
      </c>
      <c r="AI46" s="12">
        <v>15.54</v>
      </c>
      <c r="AJ46" s="12">
        <v>8.0808000000000005E-2</v>
      </c>
      <c r="AK46" s="12">
        <v>37.69</v>
      </c>
      <c r="AL46" s="12">
        <v>0.23744699999999999</v>
      </c>
      <c r="AN46" s="14">
        <v>1.6199999999999999E-2</v>
      </c>
      <c r="AP46" s="13">
        <v>9699.5684999999994</v>
      </c>
      <c r="AQ46" s="12">
        <v>0.51183288000000005</v>
      </c>
      <c r="AR46" s="14">
        <v>18.344235000000001</v>
      </c>
      <c r="AS46" s="14">
        <v>2.5435025999999999E-2</v>
      </c>
      <c r="AT46" s="14" t="s">
        <v>96</v>
      </c>
      <c r="AU46" s="14" t="s">
        <v>97</v>
      </c>
      <c r="AV46" s="14">
        <v>4.9229570000000002</v>
      </c>
      <c r="AW46" s="14">
        <v>1.45051578E-2</v>
      </c>
      <c r="AX46" s="14">
        <v>0.26851499000000001</v>
      </c>
      <c r="AY46" s="14">
        <v>3.6023482000000003E-2</v>
      </c>
      <c r="AZ46" s="14">
        <v>0.17882221000000001</v>
      </c>
      <c r="BA46" s="14">
        <v>0.28126886000000001</v>
      </c>
      <c r="BB46" s="14">
        <v>1.9924154000000001</v>
      </c>
      <c r="BC46" s="14">
        <v>7.2640897999999999E-3</v>
      </c>
      <c r="BD46" s="14">
        <v>0.95894478000000005</v>
      </c>
      <c r="BE46" s="14">
        <v>8.9178053999999993E-3</v>
      </c>
      <c r="BG46" s="14">
        <v>1.9980296987846007</v>
      </c>
      <c r="BH46" s="14">
        <v>5.6020498276136504E-4</v>
      </c>
      <c r="BI46" s="14">
        <v>0.9571433475902551</v>
      </c>
      <c r="BJ46" s="14">
        <v>3.8906127830686427E-6</v>
      </c>
      <c r="BL46" s="14">
        <v>4.9285657056296559</v>
      </c>
      <c r="BM46" s="14">
        <v>3.0397395034405567E-3</v>
      </c>
      <c r="BN46" s="14">
        <v>5.4146577031598239E-2</v>
      </c>
      <c r="BO46" s="14">
        <v>7.6642646727047311E-5</v>
      </c>
      <c r="BQ46" s="15">
        <v>2.1680999999999999</v>
      </c>
      <c r="BR46" s="14">
        <v>4.9285657056296559</v>
      </c>
      <c r="BS46" s="13">
        <v>0</v>
      </c>
    </row>
    <row r="47" spans="1:71" x14ac:dyDescent="0.15">
      <c r="A47" s="3" t="s">
        <v>390</v>
      </c>
      <c r="B47" s="7">
        <v>337.21624287774347</v>
      </c>
      <c r="C47" s="7">
        <v>0.21148298962235715</v>
      </c>
      <c r="D47" s="7">
        <v>337.40994541049332</v>
      </c>
      <c r="E47" s="7">
        <v>0.36797133498532358</v>
      </c>
      <c r="F47" s="8">
        <v>338.74571323394775</v>
      </c>
      <c r="G47" s="8">
        <v>1.5095946516726606</v>
      </c>
      <c r="I47" s="5">
        <v>0.10409033641026154</v>
      </c>
      <c r="J47" s="8">
        <v>77.634331213969347</v>
      </c>
      <c r="K47" s="7">
        <v>0.2011363680836433</v>
      </c>
      <c r="L47" s="9">
        <v>385.97858733177895</v>
      </c>
      <c r="N47" s="9">
        <v>25839.395705816663</v>
      </c>
      <c r="O47" s="10">
        <v>5.3703045253315221E-2</v>
      </c>
      <c r="P47" s="5">
        <v>6.4353621017521762E-2</v>
      </c>
      <c r="Q47" s="4">
        <v>0.3941685063081497</v>
      </c>
      <c r="R47" s="7">
        <v>0.12817916083377828</v>
      </c>
      <c r="S47" s="4">
        <v>5.3257044938809922E-2</v>
      </c>
      <c r="T47" s="5">
        <v>6.6650515793425416E-2</v>
      </c>
      <c r="U47" s="5">
        <v>0.9781058173463193</v>
      </c>
      <c r="W47" s="11" t="s">
        <v>62</v>
      </c>
      <c r="Y47" s="1" t="s">
        <v>52</v>
      </c>
      <c r="Z47" s="1" t="s">
        <v>57</v>
      </c>
      <c r="AB47" s="5">
        <v>0.17499999999999999</v>
      </c>
      <c r="AC47" s="5">
        <v>0.03</v>
      </c>
      <c r="AE47" s="5">
        <v>8.1732261585193422E-2</v>
      </c>
      <c r="AG47" s="12">
        <v>18.04</v>
      </c>
      <c r="AH47" s="12">
        <v>0.11004399999999999</v>
      </c>
      <c r="AI47" s="12">
        <v>15.54</v>
      </c>
      <c r="AJ47" s="12">
        <v>8.0808000000000005E-2</v>
      </c>
      <c r="AK47" s="12">
        <v>37.69</v>
      </c>
      <c r="AL47" s="12">
        <v>0.23744699999999999</v>
      </c>
      <c r="AN47" s="14">
        <v>1.6199999999999999E-2</v>
      </c>
      <c r="AP47" s="13">
        <v>9262.0228999999999</v>
      </c>
      <c r="AQ47" s="12">
        <v>0.40557907999999998</v>
      </c>
      <c r="AR47" s="14">
        <v>18.311813999999998</v>
      </c>
      <c r="AS47" s="14">
        <v>1.9949638200000001E-2</v>
      </c>
      <c r="AT47" s="14" t="s">
        <v>96</v>
      </c>
      <c r="AU47" s="14" t="s">
        <v>97</v>
      </c>
      <c r="AV47" s="14">
        <v>4.9236509999999996</v>
      </c>
      <c r="AW47" s="14">
        <v>9.2086723999999995E-3</v>
      </c>
      <c r="AX47" s="14">
        <v>0.26881767000000001</v>
      </c>
      <c r="AY47" s="14">
        <v>2.4958456E-2</v>
      </c>
      <c r="AZ47" s="14">
        <v>0.17938957</v>
      </c>
      <c r="BA47" s="14">
        <v>0.19179025799999999</v>
      </c>
      <c r="BB47" s="14">
        <v>1.9929870000000001</v>
      </c>
      <c r="BC47" s="14">
        <v>5.4855227999999999E-3</v>
      </c>
      <c r="BD47" s="14">
        <v>0.9587116</v>
      </c>
      <c r="BE47" s="14">
        <v>7.197864E-3</v>
      </c>
      <c r="BG47" s="14">
        <v>1.9978737400445967</v>
      </c>
      <c r="BH47" s="14">
        <v>5.0814859590599798E-4</v>
      </c>
      <c r="BI47" s="14">
        <v>0.95714444665448084</v>
      </c>
      <c r="BJ47" s="14">
        <v>3.5290862343576157E-6</v>
      </c>
      <c r="BL47" s="14">
        <v>4.9288277863616825</v>
      </c>
      <c r="BM47" s="14">
        <v>2.989448921931156E-3</v>
      </c>
      <c r="BN47" s="14">
        <v>5.4129623491078679E-2</v>
      </c>
      <c r="BO47" s="14">
        <v>7.5053424676932917E-5</v>
      </c>
      <c r="BQ47" s="15">
        <v>2.1680999999999999</v>
      </c>
      <c r="BR47" s="14">
        <v>4.9288277863616825</v>
      </c>
      <c r="BS47" s="13">
        <v>0</v>
      </c>
    </row>
    <row r="48" spans="1:71" x14ac:dyDescent="0.15">
      <c r="A48" s="3" t="s">
        <v>391</v>
      </c>
      <c r="B48" s="7">
        <v>337.24491054174996</v>
      </c>
      <c r="C48" s="7">
        <v>0.21262355973813868</v>
      </c>
      <c r="D48" s="7">
        <v>337.36545193575188</v>
      </c>
      <c r="E48" s="7">
        <v>0.36680209967784944</v>
      </c>
      <c r="F48" s="8">
        <v>338.19496631622314</v>
      </c>
      <c r="G48" s="8">
        <v>1.5004438756213745</v>
      </c>
      <c r="I48" s="5">
        <v>0.10407361270109559</v>
      </c>
      <c r="J48" s="8">
        <v>77.637384134600836</v>
      </c>
      <c r="K48" s="7">
        <v>0.14817387782504471</v>
      </c>
      <c r="L48" s="9">
        <v>523.96134375500822</v>
      </c>
      <c r="N48" s="9">
        <v>35070.814329522887</v>
      </c>
      <c r="O48" s="10">
        <v>5.370773115638891E-2</v>
      </c>
      <c r="P48" s="5">
        <v>6.4695337082896126E-2</v>
      </c>
      <c r="Q48" s="4">
        <v>0.39410741602113719</v>
      </c>
      <c r="R48" s="7">
        <v>0.12778607551153076</v>
      </c>
      <c r="S48" s="4">
        <v>5.3244145023388215E-2</v>
      </c>
      <c r="T48" s="5">
        <v>6.6239961124835822E-2</v>
      </c>
      <c r="U48" s="5">
        <v>0.97580278665494702</v>
      </c>
      <c r="W48" s="11" t="s">
        <v>62</v>
      </c>
      <c r="Y48" s="1" t="s">
        <v>52</v>
      </c>
      <c r="Z48" s="1" t="s">
        <v>57</v>
      </c>
      <c r="AB48" s="5">
        <v>0.17499999999999999</v>
      </c>
      <c r="AC48" s="5">
        <v>0.03</v>
      </c>
      <c r="AE48" s="5">
        <v>8.9512578929801245E-2</v>
      </c>
      <c r="AG48" s="12">
        <v>18.04</v>
      </c>
      <c r="AH48" s="12">
        <v>0.11004399999999999</v>
      </c>
      <c r="AI48" s="12">
        <v>15.54</v>
      </c>
      <c r="AJ48" s="12">
        <v>8.0808000000000005E-2</v>
      </c>
      <c r="AK48" s="12">
        <v>37.69</v>
      </c>
      <c r="AL48" s="12">
        <v>0.23744699999999999</v>
      </c>
      <c r="AN48" s="14">
        <v>1.6199999999999999E-2</v>
      </c>
      <c r="AP48" s="13">
        <v>10228.546</v>
      </c>
      <c r="AQ48" s="12">
        <v>0.41954153999999999</v>
      </c>
      <c r="AR48" s="14">
        <v>18.365894000000001</v>
      </c>
      <c r="AS48" s="14">
        <v>2.1289708000000001E-2</v>
      </c>
      <c r="AT48" s="14" t="s">
        <v>96</v>
      </c>
      <c r="AU48" s="14" t="s">
        <v>97</v>
      </c>
      <c r="AV48" s="14">
        <v>4.9230229999999997</v>
      </c>
      <c r="AW48" s="14">
        <v>1.058014E-2</v>
      </c>
      <c r="AX48" s="14">
        <v>0.26798276999999998</v>
      </c>
      <c r="AY48" s="14">
        <v>2.5403401999999999E-2</v>
      </c>
      <c r="AZ48" s="14">
        <v>0.17749034</v>
      </c>
      <c r="BA48" s="14">
        <v>0.20207704000000001</v>
      </c>
      <c r="BB48" s="14">
        <v>1.9924622000000001</v>
      </c>
      <c r="BC48" s="14">
        <v>6.3069522000000003E-3</v>
      </c>
      <c r="BD48" s="14">
        <v>0.95886148000000004</v>
      </c>
      <c r="BE48" s="14">
        <v>7.3118473999999999E-3</v>
      </c>
      <c r="BG48" s="14">
        <v>1.997812712898265</v>
      </c>
      <c r="BH48" s="14">
        <v>5.1850800452415806E-4</v>
      </c>
      <c r="BI48" s="14">
        <v>0.95714487672177517</v>
      </c>
      <c r="BJ48" s="14">
        <v>3.6010338277259059E-6</v>
      </c>
      <c r="BL48" s="14">
        <v>4.9291043909706405</v>
      </c>
      <c r="BM48" s="14">
        <v>2.9999237139838784E-3</v>
      </c>
      <c r="BN48" s="14">
        <v>5.4114893777889188E-2</v>
      </c>
      <c r="BO48" s="14">
        <v>7.4798269536894416E-5</v>
      </c>
      <c r="BQ48" s="15">
        <v>2.1680999999999999</v>
      </c>
      <c r="BR48" s="14">
        <v>4.9291043909706405</v>
      </c>
      <c r="BS48" s="13">
        <v>0</v>
      </c>
    </row>
    <row r="49" spans="1:71" x14ac:dyDescent="0.15">
      <c r="A49" s="3" t="s">
        <v>397</v>
      </c>
      <c r="B49" s="7">
        <v>337.27791060035634</v>
      </c>
      <c r="C49" s="7">
        <v>0.21044236712239586</v>
      </c>
      <c r="D49" s="7">
        <v>337.29940380372381</v>
      </c>
      <c r="E49" s="7">
        <v>0.3637111183036027</v>
      </c>
      <c r="F49" s="8">
        <v>337.44752407073975</v>
      </c>
      <c r="G49" s="8">
        <v>1.4787418905552985</v>
      </c>
      <c r="I49" s="5">
        <v>0.10431230156348063</v>
      </c>
      <c r="J49" s="8">
        <v>78.933389527633281</v>
      </c>
      <c r="K49" s="7">
        <v>0.10692997024919548</v>
      </c>
      <c r="L49" s="9">
        <v>738.17835489603681</v>
      </c>
      <c r="N49" s="9">
        <v>49399.183012601039</v>
      </c>
      <c r="O49" s="10">
        <v>5.3713125241364325E-2</v>
      </c>
      <c r="P49" s="5">
        <v>6.4025560897746969E-2</v>
      </c>
      <c r="Q49" s="4">
        <v>0.39401673576434521</v>
      </c>
      <c r="R49" s="7">
        <v>0.12673016064502066</v>
      </c>
      <c r="S49" s="4">
        <v>5.3226548309224117E-2</v>
      </c>
      <c r="T49" s="5">
        <v>6.5273261551410555E-2</v>
      </c>
      <c r="U49" s="5">
        <v>0.98019546084968601</v>
      </c>
      <c r="W49" s="11" t="s">
        <v>62</v>
      </c>
      <c r="Y49" s="1" t="s">
        <v>52</v>
      </c>
      <c r="Z49" s="1" t="s">
        <v>57</v>
      </c>
      <c r="AB49" s="5">
        <v>0.17499999999999999</v>
      </c>
      <c r="AC49" s="5">
        <v>0.03</v>
      </c>
      <c r="AE49" s="5">
        <v>8.6730258923900516E-2</v>
      </c>
      <c r="AG49" s="12">
        <v>18.04</v>
      </c>
      <c r="AH49" s="12">
        <v>0.11004399999999999</v>
      </c>
      <c r="AI49" s="12">
        <v>15.54</v>
      </c>
      <c r="AJ49" s="12">
        <v>8.0808000000000005E-2</v>
      </c>
      <c r="AK49" s="12">
        <v>37.69</v>
      </c>
      <c r="AL49" s="12">
        <v>0.23744699999999999</v>
      </c>
      <c r="AN49" s="14">
        <v>1.6199999999999999E-2</v>
      </c>
      <c r="AP49" s="13">
        <v>11174.713</v>
      </c>
      <c r="AQ49" s="12">
        <v>0.45886083999999999</v>
      </c>
      <c r="AR49" s="14">
        <v>18.412421999999999</v>
      </c>
      <c r="AS49" s="14">
        <v>2.5597986E-2</v>
      </c>
      <c r="AT49" s="14" t="s">
        <v>96</v>
      </c>
      <c r="AU49" s="14" t="s">
        <v>97</v>
      </c>
      <c r="AV49" s="14">
        <v>4.9221526999999998</v>
      </c>
      <c r="AW49" s="14">
        <v>1.14189922E-2</v>
      </c>
      <c r="AX49" s="14">
        <v>0.26732837999999998</v>
      </c>
      <c r="AY49" s="14">
        <v>2.6969692E-2</v>
      </c>
      <c r="AZ49" s="14">
        <v>0.17632655</v>
      </c>
      <c r="BA49" s="14">
        <v>9.8869745999999994E-2</v>
      </c>
      <c r="BB49" s="14">
        <v>1.9923766000000001</v>
      </c>
      <c r="BC49" s="14">
        <v>4.0762382000000003E-3</v>
      </c>
      <c r="BD49" s="14">
        <v>0.95880980999999998</v>
      </c>
      <c r="BE49" s="14">
        <v>4.6547626E-3</v>
      </c>
      <c r="BG49" s="14">
        <v>1.9975605801517573</v>
      </c>
      <c r="BH49" s="14">
        <v>4.5556854387637574E-4</v>
      </c>
      <c r="BI49" s="14">
        <v>0.95714665353839845</v>
      </c>
      <c r="BJ49" s="14">
        <v>3.1639256644896458E-6</v>
      </c>
      <c r="BL49" s="14">
        <v>4.9289678507692152</v>
      </c>
      <c r="BM49" s="14">
        <v>3.0067850038782737E-3</v>
      </c>
      <c r="BN49" s="14">
        <v>5.4111666964113327E-2</v>
      </c>
      <c r="BO49" s="14">
        <v>7.4780210111544305E-5</v>
      </c>
      <c r="BQ49" s="15">
        <v>2.1680999999999999</v>
      </c>
      <c r="BR49" s="14">
        <v>4.9289678507692152</v>
      </c>
      <c r="BS49" s="13">
        <v>0</v>
      </c>
    </row>
    <row r="50" spans="1:71" x14ac:dyDescent="0.15">
      <c r="A50" s="3" t="s">
        <v>398</v>
      </c>
      <c r="B50" s="7">
        <v>337.10928646460309</v>
      </c>
      <c r="C50" s="7">
        <v>0.22388593577083427</v>
      </c>
      <c r="D50" s="7">
        <v>337.12589999277446</v>
      </c>
      <c r="E50" s="7">
        <v>0.37256972888914225</v>
      </c>
      <c r="F50" s="8">
        <v>337.24009990692139</v>
      </c>
      <c r="G50" s="8">
        <v>1.5162187100421698</v>
      </c>
      <c r="I50" s="5">
        <v>0.10394366997332471</v>
      </c>
      <c r="J50" s="8">
        <v>81.320616201212346</v>
      </c>
      <c r="K50" s="7">
        <v>0.1287802474162339</v>
      </c>
      <c r="L50" s="9">
        <v>631.46808484047961</v>
      </c>
      <c r="N50" s="9">
        <v>42265.44375148628</v>
      </c>
      <c r="O50" s="10">
        <v>5.3685562764583236E-2</v>
      </c>
      <c r="P50" s="5">
        <v>6.8148848524843375E-2</v>
      </c>
      <c r="Q50" s="4">
        <v>0.39377855318681881</v>
      </c>
      <c r="R50" s="7">
        <v>0.12987314980296757</v>
      </c>
      <c r="S50" s="4">
        <v>5.3221683230711962E-2</v>
      </c>
      <c r="T50" s="5">
        <v>6.6925053723928485E-2</v>
      </c>
      <c r="U50" s="5">
        <v>0.96255796553279571</v>
      </c>
      <c r="W50" s="11" t="s">
        <v>62</v>
      </c>
      <c r="Y50" s="1" t="s">
        <v>52</v>
      </c>
      <c r="Z50" s="1" t="s">
        <v>57</v>
      </c>
      <c r="AB50" s="5">
        <v>0.17499999999999999</v>
      </c>
      <c r="AC50" s="5">
        <v>0.03</v>
      </c>
      <c r="AE50" s="5">
        <v>8.6404552330066053E-2</v>
      </c>
      <c r="AG50" s="12">
        <v>18.04</v>
      </c>
      <c r="AH50" s="12">
        <v>0.11004399999999999</v>
      </c>
      <c r="AI50" s="12">
        <v>15.54</v>
      </c>
      <c r="AJ50" s="12">
        <v>8.0808000000000005E-2</v>
      </c>
      <c r="AK50" s="12">
        <v>37.69</v>
      </c>
      <c r="AL50" s="12">
        <v>0.23744699999999999</v>
      </c>
      <c r="AN50" s="14">
        <v>1.6199999999999999E-2</v>
      </c>
      <c r="AP50" s="13">
        <v>10760.359</v>
      </c>
      <c r="AQ50" s="12">
        <v>0.66748991999999996</v>
      </c>
      <c r="AR50" s="14">
        <v>18.397151000000001</v>
      </c>
      <c r="AS50" s="14">
        <v>5.3661024000000002E-2</v>
      </c>
      <c r="AT50" s="14" t="s">
        <v>96</v>
      </c>
      <c r="AU50" s="14" t="s">
        <v>97</v>
      </c>
      <c r="AV50" s="14">
        <v>4.9206507999999998</v>
      </c>
      <c r="AW50" s="14">
        <v>2.2096635999999999E-2</v>
      </c>
      <c r="AX50" s="14">
        <v>0.26743943999999997</v>
      </c>
      <c r="AY50" s="14">
        <v>6.2121889999999999E-2</v>
      </c>
      <c r="AZ50" s="14">
        <v>0.17632872999999999</v>
      </c>
      <c r="BA50" s="14">
        <v>0.26369342000000001</v>
      </c>
      <c r="BB50" s="14">
        <v>1.9926819</v>
      </c>
      <c r="BC50" s="14">
        <v>8.1610581999999997E-3</v>
      </c>
      <c r="BD50" s="14">
        <v>0.95880153000000001</v>
      </c>
      <c r="BE50" s="14">
        <v>8.7356302000000004E-3</v>
      </c>
      <c r="BG50" s="14">
        <v>1.9978472036251718</v>
      </c>
      <c r="BH50" s="14">
        <v>5.6705556000564983E-4</v>
      </c>
      <c r="BI50" s="14">
        <v>0.95714463366053937</v>
      </c>
      <c r="BJ50" s="14">
        <v>3.9381952012565829E-6</v>
      </c>
      <c r="BL50" s="14">
        <v>4.9271603865703932</v>
      </c>
      <c r="BM50" s="14">
        <v>3.1474827145867839E-3</v>
      </c>
      <c r="BN50" s="14">
        <v>5.4101173876110929E-2</v>
      </c>
      <c r="BO50" s="14">
        <v>8.1784888799741936E-5</v>
      </c>
      <c r="BQ50" s="15">
        <v>2.1680999999999999</v>
      </c>
      <c r="BR50" s="14">
        <v>4.9271603865703932</v>
      </c>
      <c r="BS50" s="13">
        <v>0</v>
      </c>
    </row>
    <row r="51" spans="1:71" x14ac:dyDescent="0.15">
      <c r="A51" s="3" t="s">
        <v>399</v>
      </c>
      <c r="B51" s="7">
        <v>337.1955166885611</v>
      </c>
      <c r="C51" s="7">
        <v>0.21006354503967545</v>
      </c>
      <c r="D51" s="7">
        <v>337.26069684212575</v>
      </c>
      <c r="E51" s="7">
        <v>0.36464007522799097</v>
      </c>
      <c r="F51" s="8">
        <v>337.70859241485596</v>
      </c>
      <c r="G51" s="8">
        <v>1.4937839382152598</v>
      </c>
      <c r="I51" s="5">
        <v>0.10432578478530533</v>
      </c>
      <c r="J51" s="8">
        <v>78.425934688389006</v>
      </c>
      <c r="K51" s="7">
        <v>0.12911647970010348</v>
      </c>
      <c r="L51" s="9">
        <v>607.40453016181596</v>
      </c>
      <c r="N51" s="9">
        <v>40650.546049651704</v>
      </c>
      <c r="O51" s="10">
        <v>5.3699657445313347E-2</v>
      </c>
      <c r="P51" s="5">
        <v>6.3925514567149219E-2</v>
      </c>
      <c r="Q51" s="4">
        <v>0.39396359609095688</v>
      </c>
      <c r="R51" s="7">
        <v>0.1270661366694843</v>
      </c>
      <c r="S51" s="4">
        <v>5.3232717169495229E-2</v>
      </c>
      <c r="T51" s="5">
        <v>6.594024743636015E-2</v>
      </c>
      <c r="U51" s="5">
        <v>0.97821003554806452</v>
      </c>
      <c r="W51" s="11" t="s">
        <v>62</v>
      </c>
      <c r="Y51" s="1" t="s">
        <v>52</v>
      </c>
      <c r="Z51" s="1" t="s">
        <v>57</v>
      </c>
      <c r="AB51" s="5">
        <v>0.17499999999999999</v>
      </c>
      <c r="AC51" s="5">
        <v>0.03</v>
      </c>
      <c r="AE51" s="5">
        <v>8.5598800614417048E-2</v>
      </c>
      <c r="AG51" s="12">
        <v>18.04</v>
      </c>
      <c r="AH51" s="12">
        <v>0.11004399999999999</v>
      </c>
      <c r="AI51" s="12">
        <v>15.54</v>
      </c>
      <c r="AJ51" s="12">
        <v>8.0808000000000005E-2</v>
      </c>
      <c r="AK51" s="12">
        <v>37.69</v>
      </c>
      <c r="AL51" s="12">
        <v>0.23744699999999999</v>
      </c>
      <c r="AN51" s="14">
        <v>1.6199999999999999E-2</v>
      </c>
      <c r="AP51" s="13">
        <v>10653.082</v>
      </c>
      <c r="AQ51" s="12">
        <v>0.30814232000000003</v>
      </c>
      <c r="AR51" s="14">
        <v>18.388836000000001</v>
      </c>
      <c r="AS51" s="14">
        <v>1.6784545200000001E-2</v>
      </c>
      <c r="AT51" s="14" t="s">
        <v>96</v>
      </c>
      <c r="AU51" s="14" t="s">
        <v>97</v>
      </c>
      <c r="AV51" s="14">
        <v>4.9210991999999996</v>
      </c>
      <c r="AW51" s="14">
        <v>1.02311702E-2</v>
      </c>
      <c r="AX51" s="14">
        <v>0.26760623</v>
      </c>
      <c r="AY51" s="14">
        <v>1.91436364E-2</v>
      </c>
      <c r="AZ51" s="14">
        <v>0.17710433</v>
      </c>
      <c r="BA51" s="14">
        <v>9.0115925999999999E-2</v>
      </c>
      <c r="BB51" s="14">
        <v>1.9923614999999999</v>
      </c>
      <c r="BC51" s="14">
        <v>5.1312168000000003E-3</v>
      </c>
      <c r="BD51" s="14">
        <v>0.95878865999999996</v>
      </c>
      <c r="BE51" s="14">
        <v>4.4767673999999997E-3</v>
      </c>
      <c r="BG51" s="14">
        <v>1.9974778126437103</v>
      </c>
      <c r="BH51" s="14">
        <v>4.6164048957210202E-4</v>
      </c>
      <c r="BI51" s="14">
        <v>0.95714723681322589</v>
      </c>
      <c r="BJ51" s="14">
        <v>3.2060973094591583E-6</v>
      </c>
      <c r="BL51" s="14">
        <v>4.9275258849328178</v>
      </c>
      <c r="BM51" s="14">
        <v>2.9956555700115426E-3</v>
      </c>
      <c r="BN51" s="14">
        <v>5.4116498172588685E-2</v>
      </c>
      <c r="BO51" s="14">
        <v>7.398819306209063E-5</v>
      </c>
      <c r="BQ51" s="15">
        <v>2.1680999999999999</v>
      </c>
      <c r="BR51" s="14">
        <v>4.9275258849328178</v>
      </c>
      <c r="BS51" s="13">
        <v>0</v>
      </c>
    </row>
    <row r="52" spans="1:71" x14ac:dyDescent="0.15">
      <c r="A52" s="3" t="s">
        <v>400</v>
      </c>
      <c r="B52" s="7">
        <v>337.12363196582749</v>
      </c>
      <c r="C52" s="7">
        <v>0.20965444463176547</v>
      </c>
      <c r="D52" s="7">
        <v>337.16809417475872</v>
      </c>
      <c r="E52" s="7">
        <v>0.3633616532771376</v>
      </c>
      <c r="F52" s="8">
        <v>337.47613430023193</v>
      </c>
      <c r="G52" s="8">
        <v>1.480764171390351</v>
      </c>
      <c r="I52" s="5">
        <v>0.10444321253407327</v>
      </c>
      <c r="J52" s="8">
        <v>80.205966275339236</v>
      </c>
      <c r="K52" s="7">
        <v>0.11938182258797106</v>
      </c>
      <c r="L52" s="9">
        <v>671.84404238958916</v>
      </c>
      <c r="N52" s="9">
        <v>44959.922906062937</v>
      </c>
      <c r="O52" s="10">
        <v>5.3687907582015276E-2</v>
      </c>
      <c r="P52" s="5">
        <v>6.3814267187299337E-2</v>
      </c>
      <c r="Q52" s="4">
        <v>0.39383647277456119</v>
      </c>
      <c r="R52" s="7">
        <v>0.12664996483068364</v>
      </c>
      <c r="S52" s="4">
        <v>5.3227186635446233E-2</v>
      </c>
      <c r="T52" s="5">
        <v>6.5362900849355948E-2</v>
      </c>
      <c r="U52" s="5">
        <v>0.98041504182076922</v>
      </c>
      <c r="W52" s="11" t="s">
        <v>62</v>
      </c>
      <c r="Y52" s="1" t="s">
        <v>52</v>
      </c>
      <c r="Z52" s="1" t="s">
        <v>57</v>
      </c>
      <c r="AB52" s="5">
        <v>0.17499999999999999</v>
      </c>
      <c r="AC52" s="5">
        <v>0.03</v>
      </c>
      <c r="AE52" s="5">
        <v>8.7899215986475543E-2</v>
      </c>
      <c r="AG52" s="12">
        <v>18.04</v>
      </c>
      <c r="AH52" s="12">
        <v>0.11004399999999999</v>
      </c>
      <c r="AI52" s="12">
        <v>15.54</v>
      </c>
      <c r="AJ52" s="12">
        <v>8.0808000000000005E-2</v>
      </c>
      <c r="AK52" s="12">
        <v>37.69</v>
      </c>
      <c r="AL52" s="12">
        <v>0.23744699999999999</v>
      </c>
      <c r="AN52" s="14">
        <v>1.6199999999999999E-2</v>
      </c>
      <c r="AP52" s="13">
        <v>10927.775</v>
      </c>
      <c r="AQ52" s="12">
        <v>0.26420749999999998</v>
      </c>
      <c r="AR52" s="14">
        <v>18.402282</v>
      </c>
      <c r="AS52" s="14">
        <v>1.7350903599999998E-2</v>
      </c>
      <c r="AT52" s="14" t="s">
        <v>96</v>
      </c>
      <c r="AU52" s="14" t="s">
        <v>97</v>
      </c>
      <c r="AV52" s="14">
        <v>4.9208249000000004</v>
      </c>
      <c r="AW52" s="14">
        <v>1.0514696800000001E-2</v>
      </c>
      <c r="AX52" s="14">
        <v>0.26740344999999999</v>
      </c>
      <c r="AY52" s="14">
        <v>2.2562749999999999E-2</v>
      </c>
      <c r="AZ52" s="14">
        <v>0.17684879000000001</v>
      </c>
      <c r="BA52" s="14">
        <v>8.2987584000000003E-2</v>
      </c>
      <c r="BB52" s="14">
        <v>1.9926269999999999</v>
      </c>
      <c r="BC52" s="14">
        <v>3.9794408000000002E-3</v>
      </c>
      <c r="BD52" s="14">
        <v>0.95882999999999996</v>
      </c>
      <c r="BE52" s="14">
        <v>4.1402006000000003E-3</v>
      </c>
      <c r="BG52" s="14">
        <v>1.997881510531605</v>
      </c>
      <c r="BH52" s="14">
        <v>4.4831243233581886E-4</v>
      </c>
      <c r="BI52" s="14">
        <v>0.95714439189471368</v>
      </c>
      <c r="BJ52" s="14">
        <v>3.1135245789875582E-6</v>
      </c>
      <c r="BL52" s="14">
        <v>4.9274606687451374</v>
      </c>
      <c r="BM52" s="14">
        <v>2.9978187262955005E-3</v>
      </c>
      <c r="BN52" s="14">
        <v>5.4112553306455459E-2</v>
      </c>
      <c r="BO52" s="14">
        <v>7.4179235613575846E-5</v>
      </c>
      <c r="BQ52" s="15">
        <v>2.1680999999999999</v>
      </c>
      <c r="BR52" s="14">
        <v>4.9274606687451374</v>
      </c>
      <c r="BS52" s="13">
        <v>0</v>
      </c>
    </row>
    <row r="53" spans="1:71" x14ac:dyDescent="0.15">
      <c r="A53" s="3" t="s">
        <v>401</v>
      </c>
      <c r="B53" s="7">
        <v>337.11347772967611</v>
      </c>
      <c r="C53" s="7">
        <v>0.21397274423261176</v>
      </c>
      <c r="D53" s="7">
        <v>337.05090032816395</v>
      </c>
      <c r="E53" s="7">
        <v>0.3659534540677537</v>
      </c>
      <c r="F53" s="8">
        <v>336.61782741546631</v>
      </c>
      <c r="G53" s="8">
        <v>1.4918810926947472</v>
      </c>
      <c r="I53" s="5">
        <v>0.10426507354421323</v>
      </c>
      <c r="J53" s="8">
        <v>76.802641610732337</v>
      </c>
      <c r="K53" s="7">
        <v>0.10378770373847694</v>
      </c>
      <c r="L53" s="9">
        <v>739.99750302076961</v>
      </c>
      <c r="N53" s="9">
        <v>49522.439479397653</v>
      </c>
      <c r="O53" s="10">
        <v>5.3686247839542407E-2</v>
      </c>
      <c r="P53" s="5">
        <v>6.5130574350469247E-2</v>
      </c>
      <c r="Q53" s="4">
        <v>0.39367560773858562</v>
      </c>
      <c r="R53" s="7">
        <v>0.1275907329614254</v>
      </c>
      <c r="S53" s="4">
        <v>5.3207090527499418E-2</v>
      </c>
      <c r="T53" s="5">
        <v>6.5843500217518516E-2</v>
      </c>
      <c r="U53" s="5">
        <v>0.97430501308593731</v>
      </c>
      <c r="W53" s="11" t="s">
        <v>62</v>
      </c>
      <c r="Y53" s="1" t="s">
        <v>52</v>
      </c>
      <c r="Z53" s="1" t="s">
        <v>57</v>
      </c>
      <c r="AB53" s="5">
        <v>0.17499999999999999</v>
      </c>
      <c r="AC53" s="5">
        <v>0.03</v>
      </c>
      <c r="AE53" s="5">
        <v>8.9075126969195839E-2</v>
      </c>
      <c r="AG53" s="12">
        <v>18.04</v>
      </c>
      <c r="AH53" s="12">
        <v>0.11004399999999999</v>
      </c>
      <c r="AI53" s="12">
        <v>15.54</v>
      </c>
      <c r="AJ53" s="12">
        <v>8.0808000000000005E-2</v>
      </c>
      <c r="AK53" s="12">
        <v>37.69</v>
      </c>
      <c r="AL53" s="12">
        <v>0.23744699999999999</v>
      </c>
      <c r="AN53" s="14">
        <v>1.6199999999999999E-2</v>
      </c>
      <c r="AP53" s="13">
        <v>11178.138000000001</v>
      </c>
      <c r="AQ53" s="12">
        <v>0.52990404000000002</v>
      </c>
      <c r="AR53" s="14">
        <v>18.419148</v>
      </c>
      <c r="AS53" s="14">
        <v>2.0680058000000001E-2</v>
      </c>
      <c r="AT53" s="14" t="s">
        <v>96</v>
      </c>
      <c r="AU53" s="14" t="s">
        <v>97</v>
      </c>
      <c r="AV53" s="14">
        <v>4.9205107000000003</v>
      </c>
      <c r="AW53" s="14">
        <v>1.5213341E-2</v>
      </c>
      <c r="AX53" s="14">
        <v>0.26698940999999998</v>
      </c>
      <c r="AY53" s="14">
        <v>2.4836074E-2</v>
      </c>
      <c r="AZ53" s="14">
        <v>0.17619075000000001</v>
      </c>
      <c r="BA53" s="14">
        <v>8.7131338000000003E-2</v>
      </c>
      <c r="BB53" s="14">
        <v>1.9925653999999999</v>
      </c>
      <c r="BC53" s="14">
        <v>5.0632565999999997E-3</v>
      </c>
      <c r="BD53" s="14">
        <v>0.95885253000000004</v>
      </c>
      <c r="BE53" s="14">
        <v>5.8281495999999997E-3</v>
      </c>
      <c r="BG53" s="14">
        <v>1.9978900404799826</v>
      </c>
      <c r="BH53" s="14">
        <v>4.8099549285506726E-4</v>
      </c>
      <c r="BI53" s="14">
        <v>0.95714433178291036</v>
      </c>
      <c r="BJ53" s="14">
        <v>3.3405078407708352E-6</v>
      </c>
      <c r="BL53" s="14">
        <v>4.927328053041534</v>
      </c>
      <c r="BM53" s="14">
        <v>3.0464212834725702E-3</v>
      </c>
      <c r="BN53" s="14">
        <v>5.4061527854894507E-2</v>
      </c>
      <c r="BO53" s="14">
        <v>7.4780175574225174E-5</v>
      </c>
      <c r="BQ53" s="15">
        <v>2.1680999999999999</v>
      </c>
      <c r="BR53" s="14">
        <v>4.927328053041534</v>
      </c>
      <c r="BS53" s="13">
        <v>0</v>
      </c>
    </row>
    <row r="54" spans="1:71" x14ac:dyDescent="0.15">
      <c r="A54" s="3"/>
      <c r="B54" s="7"/>
      <c r="C54" s="7"/>
      <c r="D54" s="7"/>
      <c r="E54" s="7"/>
      <c r="F54" s="8"/>
      <c r="G54" s="8"/>
      <c r="I54" s="5"/>
      <c r="J54" s="8"/>
      <c r="K54" s="7"/>
      <c r="L54" s="9"/>
      <c r="N54" s="9"/>
      <c r="O54" s="10"/>
      <c r="P54" s="5"/>
      <c r="Q54" s="4"/>
      <c r="R54" s="7"/>
      <c r="S54" s="4"/>
      <c r="T54" s="5"/>
      <c r="U54" s="5"/>
      <c r="W54" s="11"/>
      <c r="AB54" s="5"/>
      <c r="AC54" s="5"/>
      <c r="AE54" s="5"/>
      <c r="AG54" s="12"/>
      <c r="AH54" s="12"/>
      <c r="AI54" s="12"/>
      <c r="AJ54" s="12"/>
      <c r="AK54" s="12"/>
      <c r="AL54" s="12"/>
      <c r="AN54" s="14"/>
      <c r="AP54" s="13"/>
      <c r="AQ54" s="12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G54" s="14"/>
      <c r="BH54" s="14"/>
      <c r="BI54" s="14"/>
      <c r="BJ54" s="14"/>
      <c r="BL54" s="14"/>
      <c r="BM54" s="14"/>
      <c r="BN54" s="14"/>
      <c r="BO54" s="14"/>
      <c r="BQ54" s="15"/>
      <c r="BR54" s="14"/>
      <c r="BS54" s="13"/>
    </row>
    <row r="55" spans="1:71" s="2" customFormat="1" x14ac:dyDescent="0.15">
      <c r="A55" s="19" t="s">
        <v>140</v>
      </c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20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</row>
    <row r="56" spans="1:71" x14ac:dyDescent="0.15">
      <c r="A56" s="3" t="s">
        <v>392</v>
      </c>
      <c r="B56" s="7">
        <v>337.23282760520448</v>
      </c>
      <c r="C56" s="7">
        <v>0.25333533824318344</v>
      </c>
      <c r="D56" s="7">
        <v>337.44752560466543</v>
      </c>
      <c r="E56" s="7">
        <v>0.4440672752277468</v>
      </c>
      <c r="F56" s="8">
        <v>338.92810344696045</v>
      </c>
      <c r="G56" s="8">
        <v>1.7938724517939646</v>
      </c>
      <c r="I56" s="5">
        <v>0.10400327821193547</v>
      </c>
      <c r="J56" s="8">
        <v>77.639548892116167</v>
      </c>
      <c r="K56" s="7">
        <v>0.10449183653115739</v>
      </c>
      <c r="L56" s="9">
        <v>743.02023458995859</v>
      </c>
      <c r="N56" s="9">
        <v>49725.987561421796</v>
      </c>
      <c r="O56" s="10">
        <v>5.370575612478827E-2</v>
      </c>
      <c r="P56" s="5">
        <v>7.7085469641298379E-2</v>
      </c>
      <c r="Q56" s="4">
        <v>0.39422010663038948</v>
      </c>
      <c r="R56" s="7">
        <v>0.15467190322814253</v>
      </c>
      <c r="S56" s="4">
        <v>5.3261328207071718E-2</v>
      </c>
      <c r="T56" s="5">
        <v>7.9204313379476782E-2</v>
      </c>
      <c r="U56" s="5">
        <v>0.98964677723466121</v>
      </c>
      <c r="W56" s="11" t="s">
        <v>60</v>
      </c>
      <c r="Y56" s="1" t="s">
        <v>52</v>
      </c>
      <c r="Z56" s="1" t="s">
        <v>57</v>
      </c>
      <c r="AB56" s="5">
        <v>0.182</v>
      </c>
      <c r="AC56" s="5">
        <v>3.6999999999999998E-2</v>
      </c>
      <c r="AE56" s="5">
        <v>8.8707464331266861E-2</v>
      </c>
      <c r="AG56" s="12">
        <v>18.04</v>
      </c>
      <c r="AH56" s="12">
        <v>0.11004399999999999</v>
      </c>
      <c r="AI56" s="12">
        <v>15.54</v>
      </c>
      <c r="AJ56" s="12">
        <v>8.0808000000000005E-2</v>
      </c>
      <c r="AK56" s="12">
        <v>37.69</v>
      </c>
      <c r="AL56" s="12">
        <v>0.23744699999999999</v>
      </c>
      <c r="AN56" s="14">
        <v>1.6199999999999999E-2</v>
      </c>
      <c r="AP56" s="13">
        <v>11190.325000000001</v>
      </c>
      <c r="AQ56" s="12">
        <v>0.43562121999999998</v>
      </c>
      <c r="AR56" s="14">
        <v>18.402629999999998</v>
      </c>
      <c r="AS56" s="14">
        <v>2.5910128000000001E-2</v>
      </c>
      <c r="AT56" s="14" t="s">
        <v>96</v>
      </c>
      <c r="AU56" s="14" t="s">
        <v>97</v>
      </c>
      <c r="AV56" s="14">
        <v>4.9220934999999999</v>
      </c>
      <c r="AW56" s="14">
        <v>1.0894228400000001E-2</v>
      </c>
      <c r="AX56" s="14">
        <v>0.26751098000000001</v>
      </c>
      <c r="AY56" s="14">
        <v>2.607261E-2</v>
      </c>
      <c r="AZ56" s="14">
        <v>0.17579786999999999</v>
      </c>
      <c r="BA56" s="14">
        <v>0.17079713599999999</v>
      </c>
      <c r="BB56" s="14">
        <v>1.9926462</v>
      </c>
      <c r="BC56" s="14">
        <v>3.6731730000000001E-3</v>
      </c>
      <c r="BD56" s="14">
        <v>0.95884504999999998</v>
      </c>
      <c r="BE56" s="14">
        <v>3.8820273999999998E-3</v>
      </c>
      <c r="BG56" s="14">
        <v>1.9979490777513407</v>
      </c>
      <c r="BH56" s="14">
        <v>4.4306540518845454E-4</v>
      </c>
      <c r="BI56" s="14">
        <v>0.95714391573855828</v>
      </c>
      <c r="BJ56" s="14">
        <v>3.0770825062790652E-6</v>
      </c>
      <c r="BL56" s="14">
        <v>4.9292648109326196</v>
      </c>
      <c r="BM56" s="14">
        <v>3.6819773533719904E-3</v>
      </c>
      <c r="BN56" s="14">
        <v>5.4155226211047208E-2</v>
      </c>
      <c r="BO56" s="14">
        <v>9.1302584994218473E-5</v>
      </c>
      <c r="BQ56" s="15">
        <v>2.1680999999999999</v>
      </c>
      <c r="BR56" s="14">
        <v>4.9292648109326196</v>
      </c>
      <c r="BS56" s="13">
        <v>0</v>
      </c>
    </row>
    <row r="57" spans="1:71" x14ac:dyDescent="0.15">
      <c r="A57" s="3" t="s">
        <v>393</v>
      </c>
      <c r="B57" s="7">
        <v>337.15180562178426</v>
      </c>
      <c r="C57" s="7">
        <v>0.2539910223313479</v>
      </c>
      <c r="D57" s="7">
        <v>337.19885491304859</v>
      </c>
      <c r="E57" s="7">
        <v>0.44384214648542392</v>
      </c>
      <c r="F57" s="8">
        <v>337.52262592315674</v>
      </c>
      <c r="G57" s="8">
        <v>1.8027216499846648</v>
      </c>
      <c r="I57" s="5">
        <v>0.1043431369238603</v>
      </c>
      <c r="J57" s="8">
        <v>77.630589234509159</v>
      </c>
      <c r="K57" s="7">
        <v>0.1040727865259401</v>
      </c>
      <c r="L57" s="9">
        <v>745.92592190427968</v>
      </c>
      <c r="N57" s="9">
        <v>49916.920084371486</v>
      </c>
      <c r="O57" s="10">
        <v>5.3692512670150738E-2</v>
      </c>
      <c r="P57" s="5">
        <v>7.6883442858957193E-2</v>
      </c>
      <c r="Q57" s="4">
        <v>0.39387869929023572</v>
      </c>
      <c r="R57" s="7">
        <v>0.15468959959161188</v>
      </c>
      <c r="S57" s="4">
        <v>5.322832790150487E-2</v>
      </c>
      <c r="T57" s="5">
        <v>7.9575116115466873E-2</v>
      </c>
      <c r="U57" s="5">
        <v>0.98858275360155701</v>
      </c>
      <c r="W57" s="11" t="s">
        <v>60</v>
      </c>
      <c r="Y57" s="1" t="s">
        <v>52</v>
      </c>
      <c r="Z57" s="1" t="s">
        <v>57</v>
      </c>
      <c r="AB57" s="5">
        <v>0.182</v>
      </c>
      <c r="AC57" s="5">
        <v>3.6999999999999998E-2</v>
      </c>
      <c r="AE57" s="5">
        <v>8.8508067161952031E-2</v>
      </c>
      <c r="AG57" s="12">
        <v>18.04</v>
      </c>
      <c r="AH57" s="12">
        <v>0.11004399999999999</v>
      </c>
      <c r="AI57" s="12">
        <v>15.54</v>
      </c>
      <c r="AJ57" s="12">
        <v>8.0808000000000005E-2</v>
      </c>
      <c r="AK57" s="12">
        <v>37.69</v>
      </c>
      <c r="AL57" s="12">
        <v>0.23744699999999999</v>
      </c>
      <c r="AN57" s="14">
        <v>1.6199999999999999E-2</v>
      </c>
      <c r="AP57" s="13">
        <v>11198.377</v>
      </c>
      <c r="AQ57" s="12">
        <v>0.29411214000000002</v>
      </c>
      <c r="AR57" s="14">
        <v>18.414099</v>
      </c>
      <c r="AS57" s="14">
        <v>1.7662970600000001E-2</v>
      </c>
      <c r="AT57" s="14" t="s">
        <v>96</v>
      </c>
      <c r="AU57" s="14" t="s">
        <v>97</v>
      </c>
      <c r="AV57" s="14">
        <v>4.9211786999999996</v>
      </c>
      <c r="AW57" s="14">
        <v>8.8927190000000003E-3</v>
      </c>
      <c r="AX57" s="14">
        <v>0.26728020000000002</v>
      </c>
      <c r="AY57" s="14">
        <v>1.9188964199999999E-2</v>
      </c>
      <c r="AZ57" s="14">
        <v>0.17627919</v>
      </c>
      <c r="BA57" s="14">
        <v>0.117720186</v>
      </c>
      <c r="BB57" s="14">
        <v>1.9927794999999999</v>
      </c>
      <c r="BC57" s="14">
        <v>3.8943526E-3</v>
      </c>
      <c r="BD57" s="14">
        <v>0.95884035999999995</v>
      </c>
      <c r="BE57" s="14">
        <v>3.8818428000000002E-3</v>
      </c>
      <c r="BG57" s="14">
        <v>1.998070811854749</v>
      </c>
      <c r="BH57" s="14">
        <v>4.4462677352930592E-4</v>
      </c>
      <c r="BI57" s="14">
        <v>0.95714305786039056</v>
      </c>
      <c r="BJ57" s="14">
        <v>3.0879234180037449E-6</v>
      </c>
      <c r="BL57" s="14">
        <v>4.9283555121079594</v>
      </c>
      <c r="BM57" s="14">
        <v>3.6681064060771814E-3</v>
      </c>
      <c r="BN57" s="14">
        <v>5.4119473163145776E-2</v>
      </c>
      <c r="BO57" s="14">
        <v>9.0559884246333149E-5</v>
      </c>
      <c r="BQ57" s="15">
        <v>2.1680999999999999</v>
      </c>
      <c r="BR57" s="14">
        <v>4.9283555121079594</v>
      </c>
      <c r="BS57" s="13">
        <v>0</v>
      </c>
    </row>
    <row r="58" spans="1:71" x14ac:dyDescent="0.15">
      <c r="A58" s="3" t="s">
        <v>394</v>
      </c>
      <c r="B58" s="7">
        <v>337.44164484308232</v>
      </c>
      <c r="C58" s="7">
        <v>0.25787362120663881</v>
      </c>
      <c r="D58" s="7">
        <v>337.8516046426609</v>
      </c>
      <c r="E58" s="7">
        <v>0.44759699861445779</v>
      </c>
      <c r="F58" s="8">
        <v>340.67332744598389</v>
      </c>
      <c r="G58" s="8">
        <v>1.807860949481793</v>
      </c>
      <c r="I58" s="5">
        <v>0.10450202162423969</v>
      </c>
      <c r="J58" s="8">
        <v>77.706327472855435</v>
      </c>
      <c r="K58" s="7">
        <v>0.1211017738101411</v>
      </c>
      <c r="L58" s="9">
        <v>641.66134836869173</v>
      </c>
      <c r="N58" s="9">
        <v>42937.198772359683</v>
      </c>
      <c r="O58" s="10">
        <v>5.3739889130064444E-2</v>
      </c>
      <c r="P58" s="5">
        <v>7.8419103560668835E-2</v>
      </c>
      <c r="Q58" s="4">
        <v>0.39477505703271232</v>
      </c>
      <c r="R58" s="7">
        <v>0.1557441425968209</v>
      </c>
      <c r="S58" s="4">
        <v>5.3302428423848851E-2</v>
      </c>
      <c r="T58" s="5">
        <v>7.9846615457109249E-2</v>
      </c>
      <c r="U58" s="5">
        <v>0.98403956894742728</v>
      </c>
      <c r="W58" s="11" t="s">
        <v>60</v>
      </c>
      <c r="Y58" s="1" t="s">
        <v>52</v>
      </c>
      <c r="Z58" s="1" t="s">
        <v>57</v>
      </c>
      <c r="AB58" s="5">
        <v>0.182</v>
      </c>
      <c r="AC58" s="5">
        <v>3.6999999999999998E-2</v>
      </c>
      <c r="AE58" s="5">
        <v>9.2388509979723921E-2</v>
      </c>
      <c r="AG58" s="12">
        <v>18.04</v>
      </c>
      <c r="AH58" s="12">
        <v>0.11004399999999999</v>
      </c>
      <c r="AI58" s="12">
        <v>15.54</v>
      </c>
      <c r="AJ58" s="12">
        <v>8.0808000000000005E-2</v>
      </c>
      <c r="AK58" s="12">
        <v>37.69</v>
      </c>
      <c r="AL58" s="12">
        <v>0.23744699999999999</v>
      </c>
      <c r="AN58" s="14">
        <v>1.6199999999999999E-2</v>
      </c>
      <c r="AP58" s="13">
        <v>10810.826999999999</v>
      </c>
      <c r="AQ58" s="12">
        <v>0.40929006000000001</v>
      </c>
      <c r="AR58" s="14">
        <v>18.373373999999998</v>
      </c>
      <c r="AS58" s="14">
        <v>2.2715180000000001E-2</v>
      </c>
      <c r="AT58" s="14" t="s">
        <v>96</v>
      </c>
      <c r="AU58" s="14" t="s">
        <v>97</v>
      </c>
      <c r="AV58" s="14">
        <v>4.9256997</v>
      </c>
      <c r="AW58" s="14">
        <v>1.40545246E-2</v>
      </c>
      <c r="AX58" s="14">
        <v>0.26814895999999999</v>
      </c>
      <c r="AY58" s="14">
        <v>2.5585882000000001E-2</v>
      </c>
      <c r="AZ58" s="14">
        <v>0.17726624999999999</v>
      </c>
      <c r="BA58" s="14">
        <v>0.16624457200000001</v>
      </c>
      <c r="BB58" s="14">
        <v>1.9925060999999999</v>
      </c>
      <c r="BC58" s="14">
        <v>6.0939575999999999E-3</v>
      </c>
      <c r="BD58" s="14">
        <v>0.95891521000000002</v>
      </c>
      <c r="BE58" s="14">
        <v>7.4728297999999997E-3</v>
      </c>
      <c r="BG58" s="14">
        <v>1.998028640091136</v>
      </c>
      <c r="BH58" s="14">
        <v>5.1926552192057879E-4</v>
      </c>
      <c r="BI58" s="14">
        <v>0.95714335505102399</v>
      </c>
      <c r="BJ58" s="14">
        <v>3.6062890465206639E-6</v>
      </c>
      <c r="BL58" s="14">
        <v>4.9325935301683757</v>
      </c>
      <c r="BM58" s="14">
        <v>3.7106499915428369E-3</v>
      </c>
      <c r="BN58" s="14">
        <v>5.4198885544247719E-2</v>
      </c>
      <c r="BO58" s="14">
        <v>9.1537331314738761E-5</v>
      </c>
      <c r="BQ58" s="15">
        <v>2.1680999999999999</v>
      </c>
      <c r="BR58" s="14">
        <v>4.9325935301683757</v>
      </c>
      <c r="BS58" s="13">
        <v>0</v>
      </c>
    </row>
    <row r="59" spans="1:71" x14ac:dyDescent="0.15">
      <c r="A59" s="3" t="s">
        <v>395</v>
      </c>
      <c r="B59" s="7">
        <v>337.26380463638816</v>
      </c>
      <c r="C59" s="7">
        <v>0.25435081154263145</v>
      </c>
      <c r="D59" s="7">
        <v>337.58514475310415</v>
      </c>
      <c r="E59" s="7">
        <v>0.44518218965537892</v>
      </c>
      <c r="F59" s="8">
        <v>339.80071544647217</v>
      </c>
      <c r="G59" s="8">
        <v>1.807557065594392</v>
      </c>
      <c r="I59" s="5">
        <v>0.10420710974953451</v>
      </c>
      <c r="J59" s="8">
        <v>77.642686789168749</v>
      </c>
      <c r="K59" s="7">
        <v>0.10134054358883478</v>
      </c>
      <c r="L59" s="9">
        <v>766.15620993889218</v>
      </c>
      <c r="N59" s="9">
        <v>51269.7478269149</v>
      </c>
      <c r="O59" s="10">
        <v>5.3710819521828525E-2</v>
      </c>
      <c r="P59" s="5">
        <v>7.7278070132463891E-2</v>
      </c>
      <c r="Q59" s="4">
        <v>0.39440908396889379</v>
      </c>
      <c r="R59" s="7">
        <v>0.15500694782990831</v>
      </c>
      <c r="S59" s="4">
        <v>5.3281836666418843E-2</v>
      </c>
      <c r="T59" s="5">
        <v>7.9820914287139708E-2</v>
      </c>
      <c r="U59" s="5">
        <v>0.98652278874186006</v>
      </c>
      <c r="W59" s="11" t="s">
        <v>60</v>
      </c>
      <c r="Y59" s="1" t="s">
        <v>52</v>
      </c>
      <c r="Z59" s="1" t="s">
        <v>57</v>
      </c>
      <c r="AB59" s="5">
        <v>0.182</v>
      </c>
      <c r="AC59" s="5">
        <v>3.6999999999999998E-2</v>
      </c>
      <c r="AE59" s="5">
        <v>8.6559683155335021E-2</v>
      </c>
      <c r="AG59" s="12">
        <v>18.04</v>
      </c>
      <c r="AH59" s="12">
        <v>0.11004399999999999</v>
      </c>
      <c r="AI59" s="12">
        <v>15.54</v>
      </c>
      <c r="AJ59" s="12">
        <v>8.0808000000000005E-2</v>
      </c>
      <c r="AK59" s="12">
        <v>37.69</v>
      </c>
      <c r="AL59" s="12">
        <v>0.23744699999999999</v>
      </c>
      <c r="AN59" s="14">
        <v>1.6199999999999999E-2</v>
      </c>
      <c r="AP59" s="13">
        <v>11266.43</v>
      </c>
      <c r="AQ59" s="12">
        <v>0.39601982000000002</v>
      </c>
      <c r="AR59" s="14">
        <v>18.398674</v>
      </c>
      <c r="AS59" s="14">
        <v>2.0043808E-2</v>
      </c>
      <c r="AT59" s="14" t="s">
        <v>96</v>
      </c>
      <c r="AU59" s="14" t="s">
        <v>97</v>
      </c>
      <c r="AV59" s="14">
        <v>4.9218516000000001</v>
      </c>
      <c r="AW59" s="14">
        <v>9.7958604000000001E-3</v>
      </c>
      <c r="AX59" s="14">
        <v>0.26759484</v>
      </c>
      <c r="AY59" s="14">
        <v>2.2205616000000001E-2</v>
      </c>
      <c r="AZ59" s="14">
        <v>0.17599450999999999</v>
      </c>
      <c r="BA59" s="14">
        <v>0.17769084800000001</v>
      </c>
      <c r="BB59" s="14">
        <v>1.9925143999999999</v>
      </c>
      <c r="BC59" s="14">
        <v>3.5905631999999998E-3</v>
      </c>
      <c r="BD59" s="14">
        <v>0.95880562999999996</v>
      </c>
      <c r="BE59" s="14">
        <v>5.8280494000000002E-3</v>
      </c>
      <c r="BG59" s="14">
        <v>1.997688542454394</v>
      </c>
      <c r="BH59" s="14">
        <v>4.6844623010253557E-4</v>
      </c>
      <c r="BI59" s="14">
        <v>0.95714575176919303</v>
      </c>
      <c r="BJ59" s="14">
        <v>3.253358190330266E-6</v>
      </c>
      <c r="BL59" s="14">
        <v>4.9290763604629744</v>
      </c>
      <c r="BM59" s="14">
        <v>3.6742516080928264E-3</v>
      </c>
      <c r="BN59" s="14">
        <v>5.4183789882862272E-2</v>
      </c>
      <c r="BO59" s="14">
        <v>9.0956370877481898E-5</v>
      </c>
      <c r="BQ59" s="15">
        <v>2.1680999999999999</v>
      </c>
      <c r="BR59" s="14">
        <v>4.9290763604629744</v>
      </c>
      <c r="BS59" s="13">
        <v>0</v>
      </c>
    </row>
    <row r="60" spans="1:71" x14ac:dyDescent="0.15">
      <c r="A60" s="3" t="s">
        <v>396</v>
      </c>
      <c r="B60" s="7">
        <v>337.18315018337682</v>
      </c>
      <c r="C60" s="7">
        <v>0.25633851421021903</v>
      </c>
      <c r="D60" s="7">
        <v>337.56636017014398</v>
      </c>
      <c r="E60" s="7">
        <v>0.4443053640924936</v>
      </c>
      <c r="F60" s="8">
        <v>340.20841121673584</v>
      </c>
      <c r="G60" s="8">
        <v>1.789862231543224</v>
      </c>
      <c r="I60" s="5">
        <v>0.10491589545329998</v>
      </c>
      <c r="J60" s="8">
        <v>77.644415188116724</v>
      </c>
      <c r="K60" s="7">
        <v>0.10302518176671802</v>
      </c>
      <c r="L60" s="9">
        <v>753.64502014593415</v>
      </c>
      <c r="N60" s="9">
        <v>50421.88631510656</v>
      </c>
      <c r="O60" s="10">
        <v>5.3697636078176507E-2</v>
      </c>
      <c r="P60" s="5">
        <v>7.740556422636187E-2</v>
      </c>
      <c r="Q60" s="4">
        <v>0.3943832876442982</v>
      </c>
      <c r="R60" s="7">
        <v>0.15470890476498231</v>
      </c>
      <c r="S60" s="4">
        <v>5.3291432272191075E-2</v>
      </c>
      <c r="T60" s="5">
        <v>7.9045234660535285E-2</v>
      </c>
      <c r="U60" s="5">
        <v>0.9889088065545758</v>
      </c>
      <c r="W60" s="11" t="s">
        <v>60</v>
      </c>
      <c r="Y60" s="1" t="s">
        <v>52</v>
      </c>
      <c r="Z60" s="1" t="s">
        <v>57</v>
      </c>
      <c r="AB60" s="5">
        <v>0.182</v>
      </c>
      <c r="AC60" s="5">
        <v>3.6999999999999998E-2</v>
      </c>
      <c r="AE60" s="5">
        <v>8.8664627705575816E-2</v>
      </c>
      <c r="AG60" s="12">
        <v>18.04</v>
      </c>
      <c r="AH60" s="12">
        <v>0.11004399999999999</v>
      </c>
      <c r="AI60" s="12">
        <v>15.54</v>
      </c>
      <c r="AJ60" s="12">
        <v>8.0808000000000005E-2</v>
      </c>
      <c r="AK60" s="12">
        <v>37.69</v>
      </c>
      <c r="AL60" s="12">
        <v>0.23744699999999999</v>
      </c>
      <c r="AN60" s="14">
        <v>1.6199999999999999E-2</v>
      </c>
      <c r="AP60" s="13">
        <v>11223.206</v>
      </c>
      <c r="AQ60" s="12">
        <v>0.33054896</v>
      </c>
      <c r="AR60" s="14">
        <v>18.393768000000001</v>
      </c>
      <c r="AS60" s="14">
        <v>1.9635213799999999E-2</v>
      </c>
      <c r="AT60" s="14" t="s">
        <v>96</v>
      </c>
      <c r="AU60" s="14" t="s">
        <v>97</v>
      </c>
      <c r="AV60" s="14">
        <v>4.9209242</v>
      </c>
      <c r="AW60" s="14">
        <v>1.11888506E-2</v>
      </c>
      <c r="AX60" s="14">
        <v>0.26755876000000001</v>
      </c>
      <c r="AY60" s="14">
        <v>2.1157622000000001E-2</v>
      </c>
      <c r="AZ60" s="14">
        <v>0.17711898000000001</v>
      </c>
      <c r="BA60" s="14">
        <v>0.14013134599999999</v>
      </c>
      <c r="BB60" s="14">
        <v>1.9924887</v>
      </c>
      <c r="BC60" s="14">
        <v>4.9349288000000002E-3</v>
      </c>
      <c r="BD60" s="14">
        <v>0.95884535999999998</v>
      </c>
      <c r="BE60" s="14">
        <v>5.2419570000000002E-3</v>
      </c>
      <c r="BG60" s="14">
        <v>1.9977885980637919</v>
      </c>
      <c r="BH60" s="14">
        <v>4.7088241312068051E-4</v>
      </c>
      <c r="BI60" s="14">
        <v>0.9571450466625675</v>
      </c>
      <c r="BJ60" s="14">
        <v>3.270275067690556E-6</v>
      </c>
      <c r="BL60" s="14">
        <v>4.9281184638499536</v>
      </c>
      <c r="BM60" s="14">
        <v>3.6831789737935918E-3</v>
      </c>
      <c r="BN60" s="14">
        <v>5.4181938209700534E-2</v>
      </c>
      <c r="BO60" s="14">
        <v>9.0886312787624872E-5</v>
      </c>
      <c r="BQ60" s="15">
        <v>2.1680999999999999</v>
      </c>
      <c r="BR60" s="14">
        <v>4.9281184638499536</v>
      </c>
      <c r="BS60" s="13">
        <v>0</v>
      </c>
    </row>
    <row r="61" spans="1:71" x14ac:dyDescent="0.15">
      <c r="A61" s="3" t="s">
        <v>402</v>
      </c>
      <c r="B61" s="7">
        <v>337.12738292561227</v>
      </c>
      <c r="C61" s="7">
        <v>0.25456848502898766</v>
      </c>
      <c r="D61" s="7">
        <v>337.38678353139045</v>
      </c>
      <c r="E61" s="7">
        <v>0.44729112531720883</v>
      </c>
      <c r="F61" s="8">
        <v>339.17486667633057</v>
      </c>
      <c r="G61" s="8">
        <v>1.8269699826376347</v>
      </c>
      <c r="I61" s="5">
        <v>0.10422674341178489</v>
      </c>
      <c r="J61" s="8">
        <v>76.001748658755687</v>
      </c>
      <c r="K61" s="7">
        <v>0.10424261584552126</v>
      </c>
      <c r="L61" s="9">
        <v>729.08520226875203</v>
      </c>
      <c r="N61" s="9">
        <v>48790.268240907302</v>
      </c>
      <c r="O61" s="10">
        <v>5.3688520689086326E-2</v>
      </c>
      <c r="P61" s="5">
        <v>7.8023040368748908E-2</v>
      </c>
      <c r="Q61" s="4">
        <v>0.39413670432564635</v>
      </c>
      <c r="R61" s="7">
        <v>0.15581843969555037</v>
      </c>
      <c r="S61" s="4">
        <v>5.3267154770246239E-2</v>
      </c>
      <c r="T61" s="5">
        <v>8.0669156996220487E-2</v>
      </c>
      <c r="U61" s="5">
        <v>0.98154038133842603</v>
      </c>
      <c r="W61" s="11" t="s">
        <v>60</v>
      </c>
      <c r="Y61" s="1" t="s">
        <v>52</v>
      </c>
      <c r="Z61" s="1" t="s">
        <v>57</v>
      </c>
      <c r="AB61" s="5">
        <v>0.182</v>
      </c>
      <c r="AC61" s="5">
        <v>3.6999999999999998E-2</v>
      </c>
      <c r="AE61" s="5">
        <v>9.3257167783278305E-2</v>
      </c>
      <c r="AG61" s="12">
        <v>18.04</v>
      </c>
      <c r="AH61" s="12">
        <v>0.11004399999999999</v>
      </c>
      <c r="AI61" s="12">
        <v>15.54</v>
      </c>
      <c r="AJ61" s="12">
        <v>8.0808000000000005E-2</v>
      </c>
      <c r="AK61" s="12">
        <v>37.69</v>
      </c>
      <c r="AL61" s="12">
        <v>0.23744699999999999</v>
      </c>
      <c r="AN61" s="14">
        <v>1.6199999999999999E-2</v>
      </c>
      <c r="AP61" s="13">
        <v>11139.273999999999</v>
      </c>
      <c r="AQ61" s="12">
        <v>0.42855672</v>
      </c>
      <c r="AR61" s="14">
        <v>18.398667</v>
      </c>
      <c r="AS61" s="14">
        <v>2.4873378000000002E-2</v>
      </c>
      <c r="AT61" s="14" t="s">
        <v>96</v>
      </c>
      <c r="AU61" s="14" t="s">
        <v>97</v>
      </c>
      <c r="AV61" s="14">
        <v>4.9204648000000004</v>
      </c>
      <c r="AW61" s="14">
        <v>1.42372894E-2</v>
      </c>
      <c r="AX61" s="14">
        <v>0.26743697</v>
      </c>
      <c r="AY61" s="14">
        <v>2.7485665999999999E-2</v>
      </c>
      <c r="AZ61" s="14">
        <v>0.17615964000000001</v>
      </c>
      <c r="BA61" s="14">
        <v>0.20729520000000001</v>
      </c>
      <c r="BB61" s="14">
        <v>1.9923413999999999</v>
      </c>
      <c r="BC61" s="14">
        <v>5.5840786000000003E-3</v>
      </c>
      <c r="BD61" s="14">
        <v>0.95893269999999997</v>
      </c>
      <c r="BE61" s="14">
        <v>5.2025886000000004E-3</v>
      </c>
      <c r="BG61" s="14">
        <v>1.9979154034866422</v>
      </c>
      <c r="BH61" s="14">
        <v>4.7606892687902021E-4</v>
      </c>
      <c r="BI61" s="14">
        <v>0.95714415304606448</v>
      </c>
      <c r="BJ61" s="14">
        <v>3.3062922826421041E-6</v>
      </c>
      <c r="BL61" s="14">
        <v>4.9275994801299241</v>
      </c>
      <c r="BM61" s="14">
        <v>3.7083864438123954E-3</v>
      </c>
      <c r="BN61" s="14">
        <v>5.4152568922367285E-2</v>
      </c>
      <c r="BO61" s="14">
        <v>9.1561515793542927E-5</v>
      </c>
      <c r="BQ61" s="15">
        <v>2.1680999999999999</v>
      </c>
      <c r="BR61" s="14">
        <v>4.9275994801299241</v>
      </c>
      <c r="BS61" s="13">
        <v>0</v>
      </c>
    </row>
    <row r="62" spans="1:71" x14ac:dyDescent="0.15">
      <c r="A62" s="3" t="s">
        <v>403</v>
      </c>
      <c r="B62" s="7">
        <v>337.20507472189712</v>
      </c>
      <c r="C62" s="7">
        <v>0.25543926641196535</v>
      </c>
      <c r="D62" s="7">
        <v>337.45167969907379</v>
      </c>
      <c r="E62" s="7">
        <v>0.44721753465899905</v>
      </c>
      <c r="F62" s="8">
        <v>339.1498327255249</v>
      </c>
      <c r="G62" s="8">
        <v>1.8276144779409089</v>
      </c>
      <c r="I62" s="5">
        <v>0.10463124803864211</v>
      </c>
      <c r="J62" s="8">
        <v>71.190965502868494</v>
      </c>
      <c r="K62" s="7">
        <v>0.12538374588966517</v>
      </c>
      <c r="L62" s="9">
        <v>567.78464383664948</v>
      </c>
      <c r="N62" s="9">
        <v>37995.570991397537</v>
      </c>
      <c r="O62" s="10">
        <v>5.3701219756333546E-2</v>
      </c>
      <c r="P62" s="5">
        <v>7.7466902714430005E-2</v>
      </c>
      <c r="Q62" s="4">
        <v>0.3942258106194188</v>
      </c>
      <c r="R62" s="7">
        <v>0.15576754526475389</v>
      </c>
      <c r="S62" s="4">
        <v>5.3266598121762952E-2</v>
      </c>
      <c r="T62" s="5">
        <v>8.0697207164871512E-2</v>
      </c>
      <c r="U62" s="5">
        <v>0.98448920890595359</v>
      </c>
      <c r="W62" s="11" t="s">
        <v>60</v>
      </c>
      <c r="Y62" s="1" t="s">
        <v>52</v>
      </c>
      <c r="Z62" s="1" t="s">
        <v>57</v>
      </c>
      <c r="AB62" s="5">
        <v>0.182</v>
      </c>
      <c r="AC62" s="5">
        <v>3.6999999999999998E-2</v>
      </c>
      <c r="AE62" s="5">
        <v>0.10256174293281073</v>
      </c>
      <c r="AG62" s="12">
        <v>18.04</v>
      </c>
      <c r="AH62" s="12">
        <v>0.11004399999999999</v>
      </c>
      <c r="AI62" s="12">
        <v>15.54</v>
      </c>
      <c r="AJ62" s="12">
        <v>8.0808000000000005E-2</v>
      </c>
      <c r="AK62" s="12">
        <v>37.69</v>
      </c>
      <c r="AL62" s="12">
        <v>0.23744699999999999</v>
      </c>
      <c r="AN62" s="14">
        <v>1.6199999999999999E-2</v>
      </c>
      <c r="AP62" s="13">
        <v>10463.348</v>
      </c>
      <c r="AQ62" s="12">
        <v>0.37260409999999999</v>
      </c>
      <c r="AR62" s="14">
        <v>18.370417</v>
      </c>
      <c r="AS62" s="14">
        <v>2.5339563999999998E-2</v>
      </c>
      <c r="AT62" s="14" t="s">
        <v>96</v>
      </c>
      <c r="AU62" s="14" t="s">
        <v>97</v>
      </c>
      <c r="AV62" s="14">
        <v>4.9231917000000003</v>
      </c>
      <c r="AW62" s="14">
        <v>1.10109214E-2</v>
      </c>
      <c r="AX62" s="14">
        <v>0.26799049000000003</v>
      </c>
      <c r="AY62" s="14">
        <v>2.5464902000000001E-2</v>
      </c>
      <c r="AZ62" s="14">
        <v>0.17793398999999999</v>
      </c>
      <c r="BA62" s="14">
        <v>0.174004468</v>
      </c>
      <c r="BB62" s="14">
        <v>1.9922057</v>
      </c>
      <c r="BC62" s="14">
        <v>4.8675128000000003E-3</v>
      </c>
      <c r="BD62" s="14">
        <v>0.95910854999999995</v>
      </c>
      <c r="BE62" s="14">
        <v>5.3861487999999997E-3</v>
      </c>
      <c r="BG62" s="14">
        <v>1.9983354226661796</v>
      </c>
      <c r="BH62" s="14">
        <v>4.7246534551032444E-4</v>
      </c>
      <c r="BI62" s="14">
        <v>0.9571411931090047</v>
      </c>
      <c r="BJ62" s="14">
        <v>3.2812553113846589E-6</v>
      </c>
      <c r="BL62" s="14">
        <v>4.9298128158229533</v>
      </c>
      <c r="BM62" s="14">
        <v>3.6836626036522865E-3</v>
      </c>
      <c r="BN62" s="14">
        <v>5.4150339167408836E-2</v>
      </c>
      <c r="BO62" s="14">
        <v>9.1387418985147613E-5</v>
      </c>
      <c r="BQ62" s="15">
        <v>2.1680999999999999</v>
      </c>
      <c r="BR62" s="14">
        <v>4.9298128158229533</v>
      </c>
      <c r="BS62" s="13">
        <v>0</v>
      </c>
    </row>
    <row r="63" spans="1:71" x14ac:dyDescent="0.15">
      <c r="A63" s="3" t="s">
        <v>404</v>
      </c>
      <c r="B63" s="7">
        <v>337.08759838569722</v>
      </c>
      <c r="C63" s="7">
        <v>0.25663299851889942</v>
      </c>
      <c r="D63" s="7">
        <v>337.34451969567306</v>
      </c>
      <c r="E63" s="7">
        <v>0.4457706040374792</v>
      </c>
      <c r="F63" s="8">
        <v>339.11406993865967</v>
      </c>
      <c r="G63" s="8">
        <v>1.8134481393787474</v>
      </c>
      <c r="I63" s="5">
        <v>0.10470334435310197</v>
      </c>
      <c r="J63" s="8">
        <v>73.581846004944993</v>
      </c>
      <c r="K63" s="7">
        <v>8.7757762453814725E-2</v>
      </c>
      <c r="L63" s="9">
        <v>838.46538411539086</v>
      </c>
      <c r="N63" s="9">
        <v>56099.496309308219</v>
      </c>
      <c r="O63" s="10">
        <v>5.3682017789572295E-2</v>
      </c>
      <c r="P63" s="5">
        <v>7.775826789958383E-2</v>
      </c>
      <c r="Q63" s="4">
        <v>0.39407867663037888</v>
      </c>
      <c r="R63" s="7">
        <v>0.15530515218180943</v>
      </c>
      <c r="S63" s="4">
        <v>5.3265764083272132E-2</v>
      </c>
      <c r="T63" s="5">
        <v>8.0071182168352906E-2</v>
      </c>
      <c r="U63" s="5">
        <v>0.98379982246932252</v>
      </c>
      <c r="W63" s="11" t="s">
        <v>60</v>
      </c>
      <c r="Y63" s="1" t="s">
        <v>52</v>
      </c>
      <c r="Z63" s="1" t="s">
        <v>57</v>
      </c>
      <c r="AB63" s="5">
        <v>0.182</v>
      </c>
      <c r="AC63" s="5">
        <v>3.6999999999999998E-2</v>
      </c>
      <c r="AE63" s="5">
        <v>9.6122796770387042E-2</v>
      </c>
      <c r="AG63" s="12">
        <v>18.04</v>
      </c>
      <c r="AH63" s="12">
        <v>0.11004399999999999</v>
      </c>
      <c r="AI63" s="12">
        <v>15.54</v>
      </c>
      <c r="AJ63" s="12">
        <v>8.0808000000000005E-2</v>
      </c>
      <c r="AK63" s="12">
        <v>37.69</v>
      </c>
      <c r="AL63" s="12">
        <v>0.23744699999999999</v>
      </c>
      <c r="AN63" s="14">
        <v>1.6199999999999999E-2</v>
      </c>
      <c r="AP63" s="13">
        <v>11480.673000000001</v>
      </c>
      <c r="AQ63" s="12">
        <v>0.42239808000000001</v>
      </c>
      <c r="AR63" s="14">
        <v>18.412251000000001</v>
      </c>
      <c r="AS63" s="14">
        <v>2.1940166000000001E-2</v>
      </c>
      <c r="AT63" s="14" t="s">
        <v>96</v>
      </c>
      <c r="AU63" s="14" t="s">
        <v>97</v>
      </c>
      <c r="AV63" s="14">
        <v>4.9199267999999998</v>
      </c>
      <c r="AW63" s="14">
        <v>1.00864714E-2</v>
      </c>
      <c r="AX63" s="14">
        <v>0.26720147999999999</v>
      </c>
      <c r="AY63" s="14">
        <v>2.2254626E-2</v>
      </c>
      <c r="AZ63" s="14">
        <v>0.17639326999999999</v>
      </c>
      <c r="BA63" s="14">
        <v>0.1785187</v>
      </c>
      <c r="BB63" s="14">
        <v>1.9922884999999999</v>
      </c>
      <c r="BC63" s="14">
        <v>6.1826247999999997E-3</v>
      </c>
      <c r="BD63" s="14">
        <v>0.95898693000000002</v>
      </c>
      <c r="BE63" s="14">
        <v>7.0894241999999996E-3</v>
      </c>
      <c r="BG63" s="14">
        <v>1.9980336302778046</v>
      </c>
      <c r="BH63" s="14">
        <v>5.131685707029191E-4</v>
      </c>
      <c r="BI63" s="14">
        <v>0.95714331988444312</v>
      </c>
      <c r="BJ63" s="14">
        <v>3.5639457068231101E-6</v>
      </c>
      <c r="BL63" s="14">
        <v>4.9272978766105311</v>
      </c>
      <c r="BM63" s="14">
        <v>3.6747277520098789E-3</v>
      </c>
      <c r="BN63" s="14">
        <v>5.414941614464916E-2</v>
      </c>
      <c r="BO63" s="14">
        <v>9.0883386556697083E-5</v>
      </c>
      <c r="BQ63" s="15">
        <v>2.1680999999999999</v>
      </c>
      <c r="BR63" s="14">
        <v>4.9272978766105311</v>
      </c>
      <c r="BS63" s="13">
        <v>0</v>
      </c>
    </row>
    <row r="64" spans="1:71" x14ac:dyDescent="0.15">
      <c r="A64" s="3" t="s">
        <v>405</v>
      </c>
      <c r="B64" s="7">
        <v>337.05229629509694</v>
      </c>
      <c r="C64" s="7">
        <v>0.25663299851889942</v>
      </c>
      <c r="D64" s="7">
        <v>337.47873929307246</v>
      </c>
      <c r="E64" s="7">
        <v>0.44612199211172199</v>
      </c>
      <c r="F64" s="8">
        <v>340.41941165924072</v>
      </c>
      <c r="G64" s="8">
        <v>1.8095042583478571</v>
      </c>
      <c r="I64" s="5">
        <v>0.10454103358525434</v>
      </c>
      <c r="J64" s="8">
        <v>79.702588422420064</v>
      </c>
      <c r="K64" s="7">
        <v>8.773595276383489E-2</v>
      </c>
      <c r="L64" s="9">
        <v>908.43703079125601</v>
      </c>
      <c r="N64" s="9">
        <v>60780.775164665429</v>
      </c>
      <c r="O64" s="10">
        <v>5.3676247593125941E-2</v>
      </c>
      <c r="P64" s="5">
        <v>7.8129620008286799E-2</v>
      </c>
      <c r="Q64" s="4">
        <v>0.39426296673204958</v>
      </c>
      <c r="R64" s="7">
        <v>0.15537546045325182</v>
      </c>
      <c r="S64" s="4">
        <v>5.3296402458123587E-2</v>
      </c>
      <c r="T64" s="5">
        <v>7.9915666810852007E-2</v>
      </c>
      <c r="U64" s="5">
        <v>0.98298564020809087</v>
      </c>
      <c r="W64" s="11" t="s">
        <v>60</v>
      </c>
      <c r="Y64" s="1" t="s">
        <v>52</v>
      </c>
      <c r="Z64" s="1" t="s">
        <v>57</v>
      </c>
      <c r="AB64" s="5">
        <v>0.182</v>
      </c>
      <c r="AC64" s="5">
        <v>3.6999999999999998E-2</v>
      </c>
      <c r="AE64" s="5">
        <v>9.8229923849246781E-2</v>
      </c>
      <c r="AG64" s="12">
        <v>18.04</v>
      </c>
      <c r="AH64" s="12">
        <v>0.11004399999999999</v>
      </c>
      <c r="AI64" s="12">
        <v>15.54</v>
      </c>
      <c r="AJ64" s="12">
        <v>8.0808000000000005E-2</v>
      </c>
      <c r="AK64" s="12">
        <v>37.69</v>
      </c>
      <c r="AL64" s="12">
        <v>0.23744699999999999</v>
      </c>
      <c r="AN64" s="14">
        <v>1.6199999999999999E-2</v>
      </c>
      <c r="AP64" s="13">
        <v>11662.046</v>
      </c>
      <c r="AQ64" s="12">
        <v>0.45122938000000001</v>
      </c>
      <c r="AR64" s="14">
        <v>18.408569</v>
      </c>
      <c r="AS64" s="14">
        <v>2.6899343999999999E-2</v>
      </c>
      <c r="AT64" s="14" t="s">
        <v>96</v>
      </c>
      <c r="AU64" s="14" t="s">
        <v>97</v>
      </c>
      <c r="AV64" s="14">
        <v>4.9183858999999996</v>
      </c>
      <c r="AW64" s="14">
        <v>1.27856954E-2</v>
      </c>
      <c r="AX64" s="14">
        <v>0.26718033000000002</v>
      </c>
      <c r="AY64" s="14">
        <v>2.7790958000000001E-2</v>
      </c>
      <c r="AZ64" s="14">
        <v>0.17584187000000001</v>
      </c>
      <c r="BA64" s="14">
        <v>0.25122082000000001</v>
      </c>
      <c r="BB64" s="14">
        <v>1.9918062000000001</v>
      </c>
      <c r="BC64" s="14">
        <v>6.6767284E-3</v>
      </c>
      <c r="BD64" s="14">
        <v>0.95902995000000002</v>
      </c>
      <c r="BE64" s="14">
        <v>6.8413112000000002E-3</v>
      </c>
      <c r="BG64" s="14">
        <v>1.9976758491404534</v>
      </c>
      <c r="BH64" s="14">
        <v>5.1377442171594205E-4</v>
      </c>
      <c r="BI64" s="14">
        <v>0.95714584122084712</v>
      </c>
      <c r="BJ64" s="14">
        <v>3.5681627296221146E-6</v>
      </c>
      <c r="BL64" s="14">
        <v>4.9258765661869788</v>
      </c>
      <c r="BM64" s="14">
        <v>3.6939292727372775E-3</v>
      </c>
      <c r="BN64" s="14">
        <v>5.4182134926651714E-2</v>
      </c>
      <c r="BO64" s="14">
        <v>9.147076413418204E-5</v>
      </c>
      <c r="BQ64" s="15">
        <v>2.1680999999999999</v>
      </c>
      <c r="BR64" s="14">
        <v>4.9258765661869788</v>
      </c>
      <c r="BS64" s="13">
        <v>0</v>
      </c>
    </row>
    <row r="65" spans="1:71" x14ac:dyDescent="0.15">
      <c r="A65" s="3"/>
      <c r="B65" s="7"/>
      <c r="C65" s="7"/>
      <c r="D65" s="7"/>
      <c r="E65" s="7"/>
      <c r="F65" s="8"/>
      <c r="G65" s="8"/>
      <c r="I65" s="5"/>
      <c r="J65" s="8"/>
      <c r="K65" s="7"/>
      <c r="L65" s="9"/>
      <c r="N65" s="9"/>
      <c r="O65" s="10"/>
      <c r="P65" s="5"/>
      <c r="Q65" s="4"/>
      <c r="R65" s="7"/>
      <c r="S65" s="4"/>
      <c r="T65" s="5"/>
      <c r="U65" s="5"/>
      <c r="W65" s="11"/>
      <c r="AB65" s="5"/>
      <c r="AC65" s="5"/>
      <c r="AE65" s="5"/>
      <c r="AG65" s="12"/>
      <c r="AH65" s="12"/>
      <c r="AI65" s="12"/>
      <c r="AJ65" s="12"/>
      <c r="AK65" s="12"/>
      <c r="AL65" s="12"/>
      <c r="AN65" s="14"/>
      <c r="AP65" s="13"/>
      <c r="AQ65" s="12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G65" s="14"/>
      <c r="BH65" s="14"/>
      <c r="BI65" s="14"/>
      <c r="BJ65" s="14"/>
      <c r="BL65" s="14"/>
      <c r="BM65" s="14"/>
      <c r="BN65" s="14"/>
      <c r="BO65" s="14"/>
      <c r="BQ65" s="15"/>
      <c r="BR65" s="14"/>
      <c r="BS65" s="13"/>
    </row>
    <row r="66" spans="1:71" s="2" customFormat="1" x14ac:dyDescent="0.15">
      <c r="A66" s="19" t="s">
        <v>141</v>
      </c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20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</row>
    <row r="67" spans="1:71" x14ac:dyDescent="0.15">
      <c r="A67" s="3" t="s">
        <v>99</v>
      </c>
      <c r="B67" s="7">
        <v>337.11688660119188</v>
      </c>
      <c r="C67" s="7">
        <v>0.23245595531616001</v>
      </c>
      <c r="D67" s="7">
        <v>337.259799856489</v>
      </c>
      <c r="E67" s="7">
        <v>0.42983765203857</v>
      </c>
      <c r="F67" s="8">
        <v>338.24526704235302</v>
      </c>
      <c r="G67" s="8">
        <v>2.2738498544350501</v>
      </c>
      <c r="I67" s="5">
        <v>0.10427785730064699</v>
      </c>
      <c r="J67" s="8">
        <v>80.829982412900449</v>
      </c>
      <c r="K67" s="7">
        <v>0.12009970194816394</v>
      </c>
      <c r="L67" s="9">
        <v>673.02400507028199</v>
      </c>
      <c r="N67" s="9">
        <v>45046.816206564101</v>
      </c>
      <c r="O67" s="10">
        <v>5.3686805030235499E-2</v>
      </c>
      <c r="P67" s="5">
        <v>7.0772812322590001E-2</v>
      </c>
      <c r="Q67" s="4">
        <v>0.39396236466921197</v>
      </c>
      <c r="R67" s="7">
        <v>0.14978587385641001</v>
      </c>
      <c r="S67" s="4">
        <v>5.3245101275232999E-2</v>
      </c>
      <c r="T67" s="5">
        <v>9.5049771932489993E-2</v>
      </c>
      <c r="U67" s="5">
        <v>0.81916570369636477</v>
      </c>
      <c r="W67" s="11" t="s">
        <v>59</v>
      </c>
      <c r="Y67" s="1" t="s">
        <v>74</v>
      </c>
      <c r="Z67" s="1" t="s">
        <v>57</v>
      </c>
      <c r="AB67" s="5">
        <v>0.14000000000000001</v>
      </c>
      <c r="AC67" s="5">
        <v>0.02</v>
      </c>
      <c r="AE67" s="5">
        <v>7.5488723753724951E-2</v>
      </c>
      <c r="AG67" s="12">
        <v>18.099781</v>
      </c>
      <c r="AH67" s="12">
        <v>0.13500000000000001</v>
      </c>
      <c r="AI67" s="12">
        <v>15.345231</v>
      </c>
      <c r="AJ67" s="12">
        <v>6.8000000000000005E-2</v>
      </c>
      <c r="AK67" s="12">
        <v>37.824357999999997</v>
      </c>
      <c r="AL67" s="12">
        <v>0.2</v>
      </c>
      <c r="AN67" s="14">
        <v>1.6199999999999999E-2</v>
      </c>
      <c r="AP67" s="13">
        <v>10932.3793692364</v>
      </c>
      <c r="AQ67" s="12">
        <v>0.67087642229262001</v>
      </c>
      <c r="AR67" s="14">
        <v>18.389709840176899</v>
      </c>
      <c r="AS67" s="14">
        <v>4.1075578750889997E-2</v>
      </c>
      <c r="AT67" s="14">
        <v>27.9187765299238</v>
      </c>
      <c r="AU67" s="14">
        <v>7.2106643231160006E-2</v>
      </c>
      <c r="AV67" s="14">
        <v>4.9217410840578903</v>
      </c>
      <c r="AW67" s="14">
        <v>1.334323857952E-2</v>
      </c>
      <c r="AX67" s="14">
        <v>0.267610250609286</v>
      </c>
      <c r="AY67" s="14">
        <v>6.4660763747930006E-2</v>
      </c>
      <c r="AZ67" s="14">
        <v>0.17630334692303001</v>
      </c>
      <c r="BA67" s="14">
        <v>8.7467054885470005E-2</v>
      </c>
      <c r="BB67" s="14">
        <v>1.9930943411664099</v>
      </c>
      <c r="BC67" s="14">
        <v>1.989177628308E-2</v>
      </c>
      <c r="BD67" s="14">
        <v>0.95859357930125799</v>
      </c>
      <c r="BE67" s="14">
        <v>2.5498637951259999E-2</v>
      </c>
      <c r="BG67" s="14">
        <v>1.9976080256104731</v>
      </c>
      <c r="BH67" s="14">
        <v>1.1617918919682986E-3</v>
      </c>
      <c r="BI67" s="14">
        <v>0.95714631918325854</v>
      </c>
      <c r="BJ67" s="14">
        <v>8.0686472961036512E-6</v>
      </c>
      <c r="BL67" s="14">
        <v>4.9266483602705602</v>
      </c>
      <c r="BM67" s="14">
        <v>2.0765620649442033E-3</v>
      </c>
      <c r="BN67" s="14">
        <v>5.4129742925398856E-2</v>
      </c>
      <c r="BO67" s="14">
        <v>6.121143360137004E-5</v>
      </c>
      <c r="BQ67" s="15">
        <v>2.1677499999999998</v>
      </c>
      <c r="BR67" s="14">
        <v>4.9270456867589898</v>
      </c>
      <c r="BS67" s="13">
        <v>80.648436700636594</v>
      </c>
    </row>
    <row r="68" spans="1:71" x14ac:dyDescent="0.15">
      <c r="A68" s="3" t="s">
        <v>100</v>
      </c>
      <c r="B68" s="7">
        <v>337.28467572026176</v>
      </c>
      <c r="C68" s="7">
        <v>0.18638208725800001</v>
      </c>
      <c r="D68" s="7">
        <v>337.63339020775402</v>
      </c>
      <c r="E68" s="7">
        <v>0.35330745735642</v>
      </c>
      <c r="F68" s="8">
        <v>340.03563240110202</v>
      </c>
      <c r="G68" s="8">
        <v>1.8231929223896199</v>
      </c>
      <c r="I68" s="5">
        <v>0.10442526571170101</v>
      </c>
      <c r="J68" s="8">
        <v>80.877115933393043</v>
      </c>
      <c r="K68" s="7">
        <v>0.1263801450049282</v>
      </c>
      <c r="L68" s="9">
        <v>639.95112468211903</v>
      </c>
      <c r="N68" s="9">
        <v>42830.572118332901</v>
      </c>
      <c r="O68" s="10">
        <v>5.3714231049830398E-2</v>
      </c>
      <c r="P68" s="5">
        <v>5.6717809301259997E-2</v>
      </c>
      <c r="Q68" s="4">
        <v>0.39447534024358499</v>
      </c>
      <c r="R68" s="7">
        <v>0.12300248139096</v>
      </c>
      <c r="S68" s="4">
        <v>5.32872094550456E-2</v>
      </c>
      <c r="T68" s="5">
        <v>7.3756661727020001E-2</v>
      </c>
      <c r="U68" s="5">
        <v>0.85028471325644384</v>
      </c>
      <c r="W68" s="11" t="s">
        <v>59</v>
      </c>
      <c r="Y68" s="1" t="s">
        <v>74</v>
      </c>
      <c r="Z68" s="1" t="s">
        <v>57</v>
      </c>
      <c r="AB68" s="5">
        <v>0.14000000000000001</v>
      </c>
      <c r="AC68" s="5">
        <v>0.02</v>
      </c>
      <c r="AE68" s="5">
        <v>8.1074268772018954E-2</v>
      </c>
      <c r="AG68" s="12">
        <v>18.099781</v>
      </c>
      <c r="AH68" s="12">
        <v>0.13500000000000001</v>
      </c>
      <c r="AI68" s="12">
        <v>15.345231</v>
      </c>
      <c r="AJ68" s="12">
        <v>6.8000000000000005E-2</v>
      </c>
      <c r="AK68" s="12">
        <v>37.824357999999997</v>
      </c>
      <c r="AL68" s="12">
        <v>0.2</v>
      </c>
      <c r="AN68" s="14">
        <v>1.6199999999999999E-2</v>
      </c>
      <c r="AP68" s="13">
        <v>10827.156303333501</v>
      </c>
      <c r="AQ68" s="12">
        <v>0.81896877701298998</v>
      </c>
      <c r="AR68" s="14">
        <v>18.371747908446</v>
      </c>
      <c r="AS68" s="14">
        <v>4.1278212085660002E-2</v>
      </c>
      <c r="AT68" s="14">
        <v>27.849235596202899</v>
      </c>
      <c r="AU68" s="14">
        <v>8.63728913352E-2</v>
      </c>
      <c r="AV68" s="14">
        <v>4.9243078986024997</v>
      </c>
      <c r="AW68" s="14">
        <v>2.4141761873299999E-2</v>
      </c>
      <c r="AX68" s="14">
        <v>0.268035433236121</v>
      </c>
      <c r="AY68" s="14">
        <v>4.7335523058830001E-2</v>
      </c>
      <c r="AZ68" s="14">
        <v>0.17682523524274299</v>
      </c>
      <c r="BA68" s="14">
        <v>9.2911210977669995E-2</v>
      </c>
      <c r="BB68" s="14">
        <v>1.99274247293622</v>
      </c>
      <c r="BC68" s="14">
        <v>9.3996528783000001E-3</v>
      </c>
      <c r="BD68" s="14">
        <v>0.95870097091051598</v>
      </c>
      <c r="BE68" s="14">
        <v>1.1225824795360001E-2</v>
      </c>
      <c r="BG68" s="14">
        <v>1.9975892771015478</v>
      </c>
      <c r="BH68" s="14">
        <v>6.3640676121082479E-4</v>
      </c>
      <c r="BI68" s="14">
        <v>0.95714645130676412</v>
      </c>
      <c r="BJ68" s="14">
        <v>4.4198469944461056E-6</v>
      </c>
      <c r="BL68" s="14">
        <v>4.9291354036253212</v>
      </c>
      <c r="BM68" s="14">
        <v>2.3027228058842414E-3</v>
      </c>
      <c r="BN68" s="14">
        <v>5.4174593065295741E-2</v>
      </c>
      <c r="BO68" s="14">
        <v>5.7820735695246794E-5</v>
      </c>
      <c r="BQ68" s="15">
        <v>2.1677499999999998</v>
      </c>
      <c r="BR68" s="14">
        <v>4.9295329373297321</v>
      </c>
      <c r="BS68" s="13">
        <v>80.649783756880922</v>
      </c>
    </row>
    <row r="69" spans="1:71" x14ac:dyDescent="0.15">
      <c r="A69" s="3" t="s">
        <v>101</v>
      </c>
      <c r="B69" s="7">
        <v>337.10458849463163</v>
      </c>
      <c r="C69" s="7">
        <v>0.18549106595048001</v>
      </c>
      <c r="D69" s="7">
        <v>337.53250645845702</v>
      </c>
      <c r="E69" s="7">
        <v>0.30709078052229</v>
      </c>
      <c r="F69" s="8">
        <v>340.48147531716899</v>
      </c>
      <c r="G69" s="8">
        <v>1.4817051414910201</v>
      </c>
      <c r="I69" s="5">
        <v>0.104552529909649</v>
      </c>
      <c r="J69" s="8">
        <v>80.830359966532413</v>
      </c>
      <c r="K69" s="7">
        <v>8.0588225115856074E-2</v>
      </c>
      <c r="L69" s="9">
        <v>1003.0045934170701</v>
      </c>
      <c r="N69" s="9">
        <v>67115.534655499694</v>
      </c>
      <c r="O69" s="10">
        <v>5.3684794867704402E-2</v>
      </c>
      <c r="P69" s="5">
        <v>5.6476036016229997E-2</v>
      </c>
      <c r="Q69" s="4">
        <v>0.39433679852599901</v>
      </c>
      <c r="R69" s="7">
        <v>0.10693927868604999</v>
      </c>
      <c r="S69" s="4">
        <v>5.3297702638357598E-2</v>
      </c>
      <c r="T69" s="5">
        <v>5.6918644748399999E-2</v>
      </c>
      <c r="U69" s="5">
        <v>0.85629929627002166</v>
      </c>
      <c r="W69" s="11" t="s">
        <v>59</v>
      </c>
      <c r="Y69" s="1" t="s">
        <v>74</v>
      </c>
      <c r="Z69" s="1" t="s">
        <v>57</v>
      </c>
      <c r="AB69" s="5">
        <v>0.14000000000000001</v>
      </c>
      <c r="AC69" s="5">
        <v>0.02</v>
      </c>
      <c r="AE69" s="5">
        <v>8.2020169528185249E-2</v>
      </c>
      <c r="AG69" s="12">
        <v>18.099781</v>
      </c>
      <c r="AH69" s="12">
        <v>0.13500000000000001</v>
      </c>
      <c r="AI69" s="12">
        <v>15.345231</v>
      </c>
      <c r="AJ69" s="12">
        <v>6.8000000000000005E-2</v>
      </c>
      <c r="AK69" s="12">
        <v>37.824357999999997</v>
      </c>
      <c r="AL69" s="12">
        <v>0.2</v>
      </c>
      <c r="AN69" s="14">
        <v>1.6199999999999999E-2</v>
      </c>
      <c r="AP69" s="13">
        <v>11897.868683270901</v>
      </c>
      <c r="AQ69" s="12">
        <v>0.50383589160345998</v>
      </c>
      <c r="AR69" s="14">
        <v>18.409112804692299</v>
      </c>
      <c r="AS69" s="14">
        <v>2.694674458152E-2</v>
      </c>
      <c r="AT69" s="14">
        <v>28.060640075049601</v>
      </c>
      <c r="AU69" s="14">
        <v>4.9145260748360002E-2</v>
      </c>
      <c r="AV69" s="14">
        <v>4.9204803696121804</v>
      </c>
      <c r="AW69" s="14">
        <v>1.8993040216860001E-2</v>
      </c>
      <c r="AX69" s="14">
        <v>0.26728568415285098</v>
      </c>
      <c r="AY69" s="14">
        <v>3.3119781769039999E-2</v>
      </c>
      <c r="AZ69" s="14">
        <v>0.17535279121822001</v>
      </c>
      <c r="BA69" s="14">
        <v>5.6890132993740003E-2</v>
      </c>
      <c r="BB69" s="14">
        <v>1.9925344618970899</v>
      </c>
      <c r="BC69" s="14">
        <v>1.1166625912350001E-2</v>
      </c>
      <c r="BD69" s="14">
        <v>0.95872021017877196</v>
      </c>
      <c r="BE69" s="14">
        <v>1.233175486527E-2</v>
      </c>
      <c r="BG69" s="14">
        <v>1.9974373023277576</v>
      </c>
      <c r="BH69" s="14">
        <v>6.8559031687428942E-4</v>
      </c>
      <c r="BI69" s="14">
        <v>0.95714752229539268</v>
      </c>
      <c r="BJ69" s="14">
        <v>4.7614322737664203E-6</v>
      </c>
      <c r="BL69" s="14">
        <v>4.9260481050695928</v>
      </c>
      <c r="BM69" s="14">
        <v>2.1797742161524065E-3</v>
      </c>
      <c r="BN69" s="14">
        <v>5.4184240726768078E-2</v>
      </c>
      <c r="BO69" s="14">
        <v>5.3197113747591349E-5</v>
      </c>
      <c r="BQ69" s="15">
        <v>2.1677499999999998</v>
      </c>
      <c r="BR69" s="14">
        <v>4.9264453297819975</v>
      </c>
      <c r="BS69" s="13">
        <v>80.637603192768026</v>
      </c>
    </row>
    <row r="70" spans="1:71" x14ac:dyDescent="0.15">
      <c r="A70" s="3" t="s">
        <v>102</v>
      </c>
      <c r="B70" s="7">
        <v>337.09514303316161</v>
      </c>
      <c r="C70" s="7">
        <v>0.18097474425455001</v>
      </c>
      <c r="D70" s="7">
        <v>337.44542455649201</v>
      </c>
      <c r="E70" s="7">
        <v>0.32010993755294997</v>
      </c>
      <c r="F70" s="8">
        <v>339.85985516547601</v>
      </c>
      <c r="G70" s="8">
        <v>1.67621284642846</v>
      </c>
      <c r="I70" s="5">
        <v>0.104724766028283</v>
      </c>
      <c r="J70" s="8">
        <v>80.837709085943089</v>
      </c>
      <c r="K70" s="7">
        <v>7.1324603081522192E-2</v>
      </c>
      <c r="L70" s="9">
        <v>1133.37762277552</v>
      </c>
      <c r="N70" s="9">
        <v>75834.231845110495</v>
      </c>
      <c r="O70" s="10">
        <v>5.3683250981202697E-2</v>
      </c>
      <c r="P70" s="5">
        <v>5.5102465911700003E-2</v>
      </c>
      <c r="Q70" s="4">
        <v>0.39421722168901902</v>
      </c>
      <c r="R70" s="7">
        <v>0.11149723460893</v>
      </c>
      <c r="S70" s="4">
        <v>5.3283073227213103E-2</v>
      </c>
      <c r="T70" s="5">
        <v>6.6607944946699998E-2</v>
      </c>
      <c r="U70" s="5">
        <v>0.81291480172768049</v>
      </c>
      <c r="W70" s="11" t="s">
        <v>59</v>
      </c>
      <c r="Y70" s="1" t="s">
        <v>74</v>
      </c>
      <c r="Z70" s="1" t="s">
        <v>57</v>
      </c>
      <c r="AB70" s="5">
        <v>0.14000000000000001</v>
      </c>
      <c r="AC70" s="5">
        <v>0.02</v>
      </c>
      <c r="AE70" s="5">
        <v>8.1952270365781565E-2</v>
      </c>
      <c r="AG70" s="12">
        <v>18.099781</v>
      </c>
      <c r="AH70" s="12">
        <v>0.13500000000000001</v>
      </c>
      <c r="AI70" s="12">
        <v>15.345231</v>
      </c>
      <c r="AJ70" s="12">
        <v>6.8000000000000005E-2</v>
      </c>
      <c r="AK70" s="12">
        <v>37.824357999999997</v>
      </c>
      <c r="AL70" s="12">
        <v>0.2</v>
      </c>
      <c r="AN70" s="14">
        <v>1.6199999999999999E-2</v>
      </c>
      <c r="AP70" s="13">
        <v>12157.484926593201</v>
      </c>
      <c r="AQ70" s="12">
        <v>0.62123049802149</v>
      </c>
      <c r="AR70" s="14">
        <v>18.4226719481392</v>
      </c>
      <c r="AS70" s="14">
        <v>3.7956154850780001E-2</v>
      </c>
      <c r="AT70" s="14">
        <v>28.068762857783501</v>
      </c>
      <c r="AU70" s="14">
        <v>6.6619419158349999E-2</v>
      </c>
      <c r="AV70" s="14">
        <v>4.9205936577593903</v>
      </c>
      <c r="AW70" s="14">
        <v>2.3951786017500001E-2</v>
      </c>
      <c r="AX70" s="14">
        <v>0.26709904330458201</v>
      </c>
      <c r="AY70" s="14">
        <v>4.2651480371549998E-2</v>
      </c>
      <c r="AZ70" s="14">
        <v>0.17530971001439599</v>
      </c>
      <c r="BA70" s="14">
        <v>6.8313967455550004E-2</v>
      </c>
      <c r="BB70" s="14">
        <v>1.99270087833522</v>
      </c>
      <c r="BC70" s="14">
        <v>9.2678733633399998E-3</v>
      </c>
      <c r="BD70" s="14">
        <v>0.95871775719030605</v>
      </c>
      <c r="BE70" s="14">
        <v>1.082286280396E-2</v>
      </c>
      <c r="BG70" s="14">
        <v>1.9976000691694038</v>
      </c>
      <c r="BH70" s="14">
        <v>6.2559555708918842E-4</v>
      </c>
      <c r="BI70" s="14">
        <v>0.95714637525347135</v>
      </c>
      <c r="BJ70" s="14">
        <v>4.3447628019750251E-6</v>
      </c>
      <c r="BL70" s="14">
        <v>4.9263210048764385</v>
      </c>
      <c r="BM70" s="14">
        <v>2.2954833045757067E-3</v>
      </c>
      <c r="BN70" s="14">
        <v>5.4170688234884773E-2</v>
      </c>
      <c r="BO70" s="14">
        <v>5.5862371988914953E-5</v>
      </c>
      <c r="BQ70" s="15">
        <v>2.1677499999999998</v>
      </c>
      <c r="BR70" s="14">
        <v>4.9267182387344635</v>
      </c>
      <c r="BS70" s="13">
        <v>80.634992650985282</v>
      </c>
    </row>
    <row r="71" spans="1:71" x14ac:dyDescent="0.15">
      <c r="A71" s="3" t="s">
        <v>103</v>
      </c>
      <c r="B71" s="7">
        <v>337.0858535780975</v>
      </c>
      <c r="C71" s="7">
        <v>0.17532326035667001</v>
      </c>
      <c r="D71" s="7">
        <v>337.62363505170498</v>
      </c>
      <c r="E71" s="7">
        <v>0.32589736387884</v>
      </c>
      <c r="F71" s="8">
        <v>341.329025410805</v>
      </c>
      <c r="G71" s="8">
        <v>1.6974021864723099</v>
      </c>
      <c r="I71" s="5">
        <v>0.104478328310062</v>
      </c>
      <c r="J71" s="8">
        <v>80.829681526298955</v>
      </c>
      <c r="K71" s="7">
        <v>0.20083715792449411</v>
      </c>
      <c r="L71" s="9">
        <v>402.46377892226201</v>
      </c>
      <c r="N71" s="9">
        <v>26941.5796940896</v>
      </c>
      <c r="O71" s="10">
        <v>5.3681732596581003E-2</v>
      </c>
      <c r="P71" s="5">
        <v>5.338315768271E-2</v>
      </c>
      <c r="Q71" s="4">
        <v>0.39446194307375698</v>
      </c>
      <c r="R71" s="7">
        <v>0.11346253785591</v>
      </c>
      <c r="S71" s="4">
        <v>5.3317658231840502E-2</v>
      </c>
      <c r="T71" s="5">
        <v>6.7667947834819997E-2</v>
      </c>
      <c r="U71" s="5">
        <v>0.83391179868703336</v>
      </c>
      <c r="W71" s="11" t="s">
        <v>59</v>
      </c>
      <c r="Y71" s="1" t="s">
        <v>74</v>
      </c>
      <c r="Z71" s="1" t="s">
        <v>57</v>
      </c>
      <c r="AB71" s="5">
        <v>0.14000000000000001</v>
      </c>
      <c r="AC71" s="5">
        <v>0.02</v>
      </c>
      <c r="AE71" s="5">
        <v>7.7359760745177031E-2</v>
      </c>
      <c r="AG71" s="12">
        <v>18.099781</v>
      </c>
      <c r="AH71" s="12">
        <v>0.13500000000000001</v>
      </c>
      <c r="AI71" s="12">
        <v>15.345231</v>
      </c>
      <c r="AJ71" s="12">
        <v>6.8000000000000005E-2</v>
      </c>
      <c r="AK71" s="12">
        <v>37.824357999999997</v>
      </c>
      <c r="AL71" s="12">
        <v>0.2</v>
      </c>
      <c r="AN71" s="14">
        <v>1.6199999999999999E-2</v>
      </c>
      <c r="AP71" s="13">
        <v>9410.9073018641993</v>
      </c>
      <c r="AQ71" s="12">
        <v>0.52061271499365003</v>
      </c>
      <c r="AR71" s="14">
        <v>18.295628859282601</v>
      </c>
      <c r="AS71" s="14">
        <v>2.6641587508760001E-2</v>
      </c>
      <c r="AT71" s="14">
        <v>27.4492038365083</v>
      </c>
      <c r="AU71" s="14">
        <v>7.7998184269050003E-2</v>
      </c>
      <c r="AV71" s="14">
        <v>4.9224326906302096</v>
      </c>
      <c r="AW71" s="14">
        <v>1.8526277735729998E-2</v>
      </c>
      <c r="AX71" s="14">
        <v>0.26905667897535501</v>
      </c>
      <c r="AY71" s="14">
        <v>3.3269467529619998E-2</v>
      </c>
      <c r="AZ71" s="14">
        <v>0.17935923542944401</v>
      </c>
      <c r="BA71" s="14">
        <v>8.2074034462860004E-2</v>
      </c>
      <c r="BB71" s="14">
        <v>1.99291408922206</v>
      </c>
      <c r="BC71" s="14">
        <v>8.6359561598600004E-3</v>
      </c>
      <c r="BD71" s="14">
        <v>0.958629991732588</v>
      </c>
      <c r="BE71" s="14">
        <v>1.0097688585440001E-2</v>
      </c>
      <c r="BG71" s="14">
        <v>1.9975392299358972</v>
      </c>
      <c r="BH71" s="14">
        <v>6.0162788612258674E-4</v>
      </c>
      <c r="BI71" s="14">
        <v>0.9571468039965163</v>
      </c>
      <c r="BJ71" s="14">
        <v>4.1783091352175707E-6</v>
      </c>
      <c r="BL71" s="14">
        <v>4.9260240747353325</v>
      </c>
      <c r="BM71" s="14">
        <v>2.1715598167860554E-3</v>
      </c>
      <c r="BN71" s="14">
        <v>5.4204411531572877E-2</v>
      </c>
      <c r="BO71" s="14">
        <v>5.3939163029260901E-5</v>
      </c>
      <c r="BQ71" s="15">
        <v>2.1677499999999998</v>
      </c>
      <c r="BR71" s="14">
        <v>4.9264214570563638</v>
      </c>
      <c r="BS71" s="13">
        <v>80.669991661119766</v>
      </c>
    </row>
    <row r="72" spans="1:71" x14ac:dyDescent="0.15">
      <c r="A72" s="3" t="s">
        <v>104</v>
      </c>
      <c r="B72" s="7">
        <v>337.04990162896962</v>
      </c>
      <c r="C72" s="7">
        <v>0.19891970047377</v>
      </c>
      <c r="D72" s="7">
        <v>337.29481842180701</v>
      </c>
      <c r="E72" s="7">
        <v>0.40813325653082999</v>
      </c>
      <c r="F72" s="8">
        <v>338.98361938984698</v>
      </c>
      <c r="G72" s="8">
        <v>2.0855445788901199</v>
      </c>
      <c r="I72" s="5">
        <v>0.104254536737955</v>
      </c>
      <c r="J72" s="8">
        <v>80.774352143929718</v>
      </c>
      <c r="K72" s="7">
        <v>0.1183048375871541</v>
      </c>
      <c r="L72" s="9">
        <v>682.76457490103905</v>
      </c>
      <c r="N72" s="9">
        <v>45698.0828384095</v>
      </c>
      <c r="O72" s="10">
        <v>5.3675856181361198E-2</v>
      </c>
      <c r="P72" s="5">
        <v>6.057419333117E-2</v>
      </c>
      <c r="Q72" s="4">
        <v>0.39401044051973</v>
      </c>
      <c r="R72" s="7">
        <v>0.14221007655892001</v>
      </c>
      <c r="S72" s="4">
        <v>5.3262461167651702E-2</v>
      </c>
      <c r="T72" s="5">
        <v>8.6236675515629996E-2</v>
      </c>
      <c r="U72" s="5">
        <v>0.89465629914020894</v>
      </c>
      <c r="W72" s="11" t="s">
        <v>59</v>
      </c>
      <c r="Y72" s="1" t="s">
        <v>74</v>
      </c>
      <c r="Z72" s="1" t="s">
        <v>57</v>
      </c>
      <c r="AB72" s="5">
        <v>0.14000000000000001</v>
      </c>
      <c r="AC72" s="5">
        <v>0.02</v>
      </c>
      <c r="AE72" s="5">
        <v>6.4713275385946956E-2</v>
      </c>
      <c r="AG72" s="12">
        <v>18.099781</v>
      </c>
      <c r="AH72" s="12">
        <v>0.13500000000000001</v>
      </c>
      <c r="AI72" s="12">
        <v>15.345231</v>
      </c>
      <c r="AJ72" s="12">
        <v>6.8000000000000005E-2</v>
      </c>
      <c r="AK72" s="12">
        <v>37.824357999999997</v>
      </c>
      <c r="AL72" s="12">
        <v>0.2</v>
      </c>
      <c r="AN72" s="14">
        <v>1.6199999999999999E-2</v>
      </c>
      <c r="AP72" s="13">
        <v>11006.699218596899</v>
      </c>
      <c r="AQ72" s="12">
        <v>1.0324535816404301</v>
      </c>
      <c r="AR72" s="14">
        <v>18.376611904729</v>
      </c>
      <c r="AS72" s="14">
        <v>2.9559849596170001E-2</v>
      </c>
      <c r="AT72" s="14">
        <v>27.901274305711201</v>
      </c>
      <c r="AU72" s="14">
        <v>8.4267897866760005E-2</v>
      </c>
      <c r="AV72" s="14">
        <v>4.9212321588542798</v>
      </c>
      <c r="AW72" s="14">
        <v>1.7439133324629999E-2</v>
      </c>
      <c r="AX72" s="14">
        <v>0.267808591546289</v>
      </c>
      <c r="AY72" s="14">
        <v>3.3603272603339999E-2</v>
      </c>
      <c r="AZ72" s="14">
        <v>0.17641048669184001</v>
      </c>
      <c r="BA72" s="14">
        <v>9.6136492307830002E-2</v>
      </c>
      <c r="BB72" s="14">
        <v>1.99276889156768</v>
      </c>
      <c r="BC72" s="14">
        <v>7.7065909534600003E-3</v>
      </c>
      <c r="BD72" s="14">
        <v>0.95839357331056396</v>
      </c>
      <c r="BE72" s="14">
        <v>9.0712065578000007E-3</v>
      </c>
      <c r="BG72" s="14">
        <v>1.9966376496294966</v>
      </c>
      <c r="BH72" s="14">
        <v>5.6846958215423361E-4</v>
      </c>
      <c r="BI72" s="14">
        <v>0.95715315756580854</v>
      </c>
      <c r="BJ72" s="14">
        <v>3.9480507302314765E-6</v>
      </c>
      <c r="BL72" s="14">
        <v>4.9261945018380082</v>
      </c>
      <c r="BM72" s="14">
        <v>2.1497344150646887E-3</v>
      </c>
      <c r="BN72" s="14">
        <v>5.41847050108719E-2</v>
      </c>
      <c r="BO72" s="14">
        <v>5.4781815146030681E-5</v>
      </c>
      <c r="BQ72" s="15">
        <v>2.1677499999999998</v>
      </c>
      <c r="BR72" s="14">
        <v>4.9265917872414926</v>
      </c>
      <c r="BS72" s="13">
        <v>80.647526876198583</v>
      </c>
    </row>
    <row r="73" spans="1:71" x14ac:dyDescent="0.15">
      <c r="A73" s="3" t="s">
        <v>105</v>
      </c>
      <c r="B73" s="7">
        <v>337.25847119344439</v>
      </c>
      <c r="C73" s="7">
        <v>0.16783235860764001</v>
      </c>
      <c r="D73" s="7">
        <v>337.64203976291702</v>
      </c>
      <c r="E73" s="7">
        <v>0.30881713894529</v>
      </c>
      <c r="F73" s="8">
        <v>340.28439316629499</v>
      </c>
      <c r="G73" s="8">
        <v>1.6022564430835899</v>
      </c>
      <c r="I73" s="5">
        <v>0.104524245221223</v>
      </c>
      <c r="J73" s="8">
        <v>80.856544007862752</v>
      </c>
      <c r="K73" s="7">
        <v>0.12424928419420474</v>
      </c>
      <c r="L73" s="9">
        <v>650.76064246359704</v>
      </c>
      <c r="N73" s="9">
        <v>43552.226869336599</v>
      </c>
      <c r="O73" s="10">
        <v>5.3709947734187899E-2</v>
      </c>
      <c r="P73" s="5">
        <v>5.1076819075600001E-2</v>
      </c>
      <c r="Q73" s="4">
        <v>0.39448721915245</v>
      </c>
      <c r="R73" s="7">
        <v>0.10751104552713001</v>
      </c>
      <c r="S73" s="4">
        <v>5.3293063833286199E-2</v>
      </c>
      <c r="T73" s="5">
        <v>6.2964617365789996E-2</v>
      </c>
      <c r="U73" s="5">
        <v>0.83407543061454448</v>
      </c>
      <c r="W73" s="11" t="s">
        <v>59</v>
      </c>
      <c r="Y73" s="1" t="s">
        <v>74</v>
      </c>
      <c r="Z73" s="1" t="s">
        <v>57</v>
      </c>
      <c r="AB73" s="5">
        <v>0.14000000000000001</v>
      </c>
      <c r="AC73" s="5">
        <v>0.02</v>
      </c>
      <c r="AE73" s="5">
        <v>7.8195503337652461E-2</v>
      </c>
      <c r="AG73" s="12">
        <v>18.099781</v>
      </c>
      <c r="AH73" s="12">
        <v>0.13500000000000001</v>
      </c>
      <c r="AI73" s="12">
        <v>15.345231</v>
      </c>
      <c r="AJ73" s="12">
        <v>6.8000000000000005E-2</v>
      </c>
      <c r="AK73" s="12">
        <v>37.824357999999997</v>
      </c>
      <c r="AL73" s="12">
        <v>0.2</v>
      </c>
      <c r="AN73" s="14">
        <v>1.6199999999999999E-2</v>
      </c>
      <c r="AP73" s="13">
        <v>10869.6255084402</v>
      </c>
      <c r="AQ73" s="12">
        <v>0.61836751531825995</v>
      </c>
      <c r="AR73" s="14">
        <v>18.371913431640898</v>
      </c>
      <c r="AS73" s="14">
        <v>3.0374581133579999E-2</v>
      </c>
      <c r="AT73" s="14">
        <v>27.8357966544453</v>
      </c>
      <c r="AU73" s="14">
        <v>5.7981043465809998E-2</v>
      </c>
      <c r="AV73" s="14">
        <v>4.9228531616875699</v>
      </c>
      <c r="AW73" s="14">
        <v>1.8166580047540001E-2</v>
      </c>
      <c r="AX73" s="14">
        <v>0.26795895130735797</v>
      </c>
      <c r="AY73" s="14">
        <v>3.4527961546249999E-2</v>
      </c>
      <c r="AZ73" s="14">
        <v>0.17685859218699701</v>
      </c>
      <c r="BA73" s="14">
        <v>6.3761925312510001E-2</v>
      </c>
      <c r="BB73" s="14">
        <v>1.9925043235926301</v>
      </c>
      <c r="BC73" s="14">
        <v>6.2049912969900003E-3</v>
      </c>
      <c r="BD73" s="14">
        <v>0.95864858650023099</v>
      </c>
      <c r="BE73" s="14">
        <v>9.4631650509899995E-3</v>
      </c>
      <c r="BG73" s="14">
        <v>1.9971784699472033</v>
      </c>
      <c r="BH73" s="14">
        <v>5.5938779551014924E-4</v>
      </c>
      <c r="BI73" s="14">
        <v>0.95714934632532467</v>
      </c>
      <c r="BJ73" s="14">
        <v>3.8849617815880715E-6</v>
      </c>
      <c r="BL73" s="14">
        <v>4.9277131675704311</v>
      </c>
      <c r="BM73" s="14">
        <v>2.164032590151584E-3</v>
      </c>
      <c r="BN73" s="14">
        <v>5.4180606872802281E-2</v>
      </c>
      <c r="BO73" s="14">
        <v>5.3838121569683413E-5</v>
      </c>
      <c r="BQ73" s="15">
        <v>2.1677499999999998</v>
      </c>
      <c r="BR73" s="14">
        <v>4.9281105838356059</v>
      </c>
      <c r="BS73" s="13">
        <v>80.649228487938984</v>
      </c>
    </row>
    <row r="74" spans="1:71" x14ac:dyDescent="0.15">
      <c r="A74" s="3" t="s">
        <v>106</v>
      </c>
      <c r="B74" s="7">
        <v>336.97573345228182</v>
      </c>
      <c r="C74" s="7">
        <v>0.17038351543486999</v>
      </c>
      <c r="D74" s="7">
        <v>337.34569009585402</v>
      </c>
      <c r="E74" s="7">
        <v>0.31190047368029</v>
      </c>
      <c r="F74" s="8">
        <v>339.89655947567297</v>
      </c>
      <c r="G74" s="8">
        <v>1.59685902190091</v>
      </c>
      <c r="I74" s="5">
        <v>0.104449233820747</v>
      </c>
      <c r="J74" s="8">
        <v>80.782762230540939</v>
      </c>
      <c r="K74" s="7">
        <v>0.10154080885392805</v>
      </c>
      <c r="L74" s="9">
        <v>795.56941826956802</v>
      </c>
      <c r="N74" s="9">
        <v>53241.1339229285</v>
      </c>
      <c r="O74" s="10">
        <v>5.36637333538015E-2</v>
      </c>
      <c r="P74" s="5">
        <v>5.1895597691450003E-2</v>
      </c>
      <c r="Q74" s="4">
        <v>0.39408028354204599</v>
      </c>
      <c r="R74" s="7">
        <v>0.10866487921681001</v>
      </c>
      <c r="S74" s="4">
        <v>5.3283936882017199E-2</v>
      </c>
      <c r="T74" s="5">
        <v>6.2691155724469996E-2</v>
      </c>
      <c r="U74" s="5">
        <v>0.84483702017813278</v>
      </c>
      <c r="W74" s="11" t="s">
        <v>59</v>
      </c>
      <c r="Y74" s="1" t="s">
        <v>74</v>
      </c>
      <c r="Z74" s="1" t="s">
        <v>57</v>
      </c>
      <c r="AB74" s="5">
        <v>0.14000000000000001</v>
      </c>
      <c r="AC74" s="5">
        <v>0.02</v>
      </c>
      <c r="AE74" s="5">
        <v>7.4879921742576627E-2</v>
      </c>
      <c r="AG74" s="12">
        <v>18.099781</v>
      </c>
      <c r="AH74" s="12">
        <v>0.13500000000000001</v>
      </c>
      <c r="AI74" s="12">
        <v>15.345231</v>
      </c>
      <c r="AJ74" s="12">
        <v>6.8000000000000005E-2</v>
      </c>
      <c r="AK74" s="12">
        <v>37.824357999999997</v>
      </c>
      <c r="AL74" s="12">
        <v>0.2</v>
      </c>
      <c r="AN74" s="14">
        <v>1.6199999999999999E-2</v>
      </c>
      <c r="AP74" s="13">
        <v>11368.8230808062</v>
      </c>
      <c r="AQ74" s="12">
        <v>0.53848104267800001</v>
      </c>
      <c r="AR74" s="14">
        <v>18.394801073942901</v>
      </c>
      <c r="AS74" s="14">
        <v>2.9503111040040001E-2</v>
      </c>
      <c r="AT74" s="14">
        <v>27.971946052737401</v>
      </c>
      <c r="AU74" s="14">
        <v>5.2370868845029998E-2</v>
      </c>
      <c r="AV74" s="14">
        <v>4.9181413677105796</v>
      </c>
      <c r="AW74" s="14">
        <v>1.9268550068869999E-2</v>
      </c>
      <c r="AX74" s="14">
        <v>0.26736710456999502</v>
      </c>
      <c r="AY74" s="14">
        <v>3.2464298169410002E-2</v>
      </c>
      <c r="AZ74" s="14">
        <v>0.17582479779773899</v>
      </c>
      <c r="BA74" s="14">
        <v>5.7949297378070003E-2</v>
      </c>
      <c r="BB74" s="14">
        <v>1.9926585440629301</v>
      </c>
      <c r="BC74" s="14">
        <v>9.1645641781899993E-3</v>
      </c>
      <c r="BD74" s="14">
        <v>0.95858522947820901</v>
      </c>
      <c r="BE74" s="14">
        <v>9.2352035795400002E-3</v>
      </c>
      <c r="BG74" s="14">
        <v>1.9971348475381032</v>
      </c>
      <c r="BH74" s="14">
        <v>5.8965054459345491E-4</v>
      </c>
      <c r="BI74" s="14">
        <v>0.95714965373887062</v>
      </c>
      <c r="BJ74" s="14">
        <v>4.0951386218386763E-6</v>
      </c>
      <c r="BL74" s="14">
        <v>4.9233617061344326</v>
      </c>
      <c r="BM74" s="14">
        <v>2.1847318814682557E-3</v>
      </c>
      <c r="BN74" s="14">
        <v>5.4171131266297377E-2</v>
      </c>
      <c r="BO74" s="14">
        <v>5.3262211707561922E-5</v>
      </c>
      <c r="BQ74" s="15">
        <v>2.1677499999999998</v>
      </c>
      <c r="BR74" s="14">
        <v>4.9237587420219082</v>
      </c>
      <c r="BS74" s="13">
        <v>80.643249709133613</v>
      </c>
    </row>
    <row r="75" spans="1:71" x14ac:dyDescent="0.15">
      <c r="A75" s="3" t="s">
        <v>107</v>
      </c>
      <c r="B75" s="7">
        <v>337.17611614240769</v>
      </c>
      <c r="C75" s="7">
        <v>0.16780709835238</v>
      </c>
      <c r="D75" s="7">
        <v>337.38123368644898</v>
      </c>
      <c r="E75" s="7">
        <v>0.38248693015889002</v>
      </c>
      <c r="F75" s="8">
        <v>338.79518115165399</v>
      </c>
      <c r="G75" s="8">
        <v>2.1297138721995199</v>
      </c>
      <c r="I75" s="5">
        <v>0.10415231137372399</v>
      </c>
      <c r="J75" s="8">
        <v>80.817915587343109</v>
      </c>
      <c r="K75" s="7">
        <v>0.17730413850713053</v>
      </c>
      <c r="L75" s="9">
        <v>455.81516747333501</v>
      </c>
      <c r="N75" s="9">
        <v>30515.202416231099</v>
      </c>
      <c r="O75" s="10">
        <v>5.3696486330721799E-2</v>
      </c>
      <c r="P75" s="5">
        <v>5.1081281718630002E-2</v>
      </c>
      <c r="Q75" s="4">
        <v>0.39412908432315902</v>
      </c>
      <c r="R75" s="7">
        <v>0.13324508311309999</v>
      </c>
      <c r="S75" s="4">
        <v>5.3258029916961998E-2</v>
      </c>
      <c r="T75" s="5">
        <v>8.8312739302099999E-2</v>
      </c>
      <c r="U75" s="5">
        <v>0.84640627161723181</v>
      </c>
      <c r="W75" s="11" t="s">
        <v>59</v>
      </c>
      <c r="Y75" s="1" t="s">
        <v>74</v>
      </c>
      <c r="Z75" s="1" t="s">
        <v>57</v>
      </c>
      <c r="AB75" s="5">
        <v>0.14000000000000001</v>
      </c>
      <c r="AC75" s="5">
        <v>0.02</v>
      </c>
      <c r="AE75" s="5">
        <v>6.7131224153132996E-2</v>
      </c>
      <c r="AG75" s="12">
        <v>18.099781</v>
      </c>
      <c r="AH75" s="12">
        <v>0.13500000000000001</v>
      </c>
      <c r="AI75" s="12">
        <v>15.345231</v>
      </c>
      <c r="AJ75" s="12">
        <v>6.8000000000000005E-2</v>
      </c>
      <c r="AK75" s="12">
        <v>37.824357999999997</v>
      </c>
      <c r="AL75" s="12">
        <v>0.2</v>
      </c>
      <c r="AN75" s="14">
        <v>1.6199999999999999E-2</v>
      </c>
      <c r="AP75" s="13">
        <v>9814.2742298232006</v>
      </c>
      <c r="AQ75" s="12">
        <v>0.84957698090653</v>
      </c>
      <c r="AR75" s="14">
        <v>18.338878813644701</v>
      </c>
      <c r="AS75" s="14">
        <v>5.7893815507269998E-2</v>
      </c>
      <c r="AT75" s="14">
        <v>27.643045660575599</v>
      </c>
      <c r="AU75" s="14">
        <v>9.4696559714390005E-2</v>
      </c>
      <c r="AV75" s="14">
        <v>4.9220704651975797</v>
      </c>
      <c r="AW75" s="14">
        <v>1.5963548986170001E-2</v>
      </c>
      <c r="AX75" s="14">
        <v>0.268437731124611</v>
      </c>
      <c r="AY75" s="14">
        <v>7.0125411872390006E-2</v>
      </c>
      <c r="AZ75" s="14">
        <v>0.17804989265593299</v>
      </c>
      <c r="BA75" s="14">
        <v>0.10439741614717001</v>
      </c>
      <c r="BB75" s="14">
        <v>1.9929954032435999</v>
      </c>
      <c r="BC75" s="14">
        <v>7.2017205741599999E-3</v>
      </c>
      <c r="BD75" s="14">
        <v>0.95843736087405396</v>
      </c>
      <c r="BE75" s="14">
        <v>9.7033894463300005E-3</v>
      </c>
      <c r="BG75" s="14">
        <v>1.99700916987814</v>
      </c>
      <c r="BH75" s="14">
        <v>5.7584671645486904E-4</v>
      </c>
      <c r="BI75" s="14">
        <v>0.95715053940786243</v>
      </c>
      <c r="BJ75" s="14">
        <v>3.9992743710620183E-6</v>
      </c>
      <c r="BL75" s="14">
        <v>4.9260505667566088</v>
      </c>
      <c r="BM75" s="14">
        <v>2.1220776064545363E-3</v>
      </c>
      <c r="BN75" s="14">
        <v>5.4145109012088938E-2</v>
      </c>
      <c r="BO75" s="14">
        <v>6.4097082733325243E-5</v>
      </c>
      <c r="BQ75" s="15">
        <v>2.1677499999999998</v>
      </c>
      <c r="BR75" s="14">
        <v>4.9264479198355984</v>
      </c>
      <c r="BS75" s="13">
        <v>80.663621618404235</v>
      </c>
    </row>
    <row r="76" spans="1:71" x14ac:dyDescent="0.15">
      <c r="A76" s="3" t="s">
        <v>108</v>
      </c>
      <c r="B76" s="7">
        <v>337.13357434755545</v>
      </c>
      <c r="C76" s="7">
        <v>0.17841979293335999</v>
      </c>
      <c r="D76" s="7">
        <v>337.58730703263598</v>
      </c>
      <c r="E76" s="7">
        <v>0.30667500991279001</v>
      </c>
      <c r="F76" s="8">
        <v>340.71371854826498</v>
      </c>
      <c r="G76" s="8">
        <v>1.49157775075349</v>
      </c>
      <c r="I76" s="5">
        <v>0.104604971169435</v>
      </c>
      <c r="J76" s="8">
        <v>80.864391758857863</v>
      </c>
      <c r="K76" s="7">
        <v>9.5652383810490724E-2</v>
      </c>
      <c r="L76" s="9">
        <v>845.39860416933004</v>
      </c>
      <c r="N76" s="9">
        <v>56571.104951207999</v>
      </c>
      <c r="O76" s="10">
        <v>5.36895326987364E-2</v>
      </c>
      <c r="P76" s="5">
        <v>5.4318512370730002E-2</v>
      </c>
      <c r="Q76" s="4">
        <v>0.39441205339547802</v>
      </c>
      <c r="R76" s="7">
        <v>0.10677987957464</v>
      </c>
      <c r="S76" s="4">
        <v>5.3303169771010198E-2</v>
      </c>
      <c r="T76" s="5">
        <v>5.7422520974899999E-2</v>
      </c>
      <c r="U76" s="5">
        <v>0.86313049223172023</v>
      </c>
      <c r="W76" s="11" t="s">
        <v>59</v>
      </c>
      <c r="Y76" s="1" t="s">
        <v>74</v>
      </c>
      <c r="Z76" s="1" t="s">
        <v>57</v>
      </c>
      <c r="AB76" s="5">
        <v>0.14000000000000001</v>
      </c>
      <c r="AC76" s="5">
        <v>0.02</v>
      </c>
      <c r="AE76" s="5">
        <v>9.8992316922691392E-2</v>
      </c>
      <c r="AG76" s="12">
        <v>18.099781</v>
      </c>
      <c r="AH76" s="12">
        <v>0.13500000000000001</v>
      </c>
      <c r="AI76" s="12">
        <v>15.345231</v>
      </c>
      <c r="AJ76" s="12">
        <v>6.8000000000000005E-2</v>
      </c>
      <c r="AK76" s="12">
        <v>37.824357999999997</v>
      </c>
      <c r="AL76" s="12">
        <v>0.2</v>
      </c>
      <c r="AN76" s="14">
        <v>1.6199999999999999E-2</v>
      </c>
      <c r="AP76" s="13">
        <v>11525.3433761585</v>
      </c>
      <c r="AQ76" s="12">
        <v>0.43250694797808997</v>
      </c>
      <c r="AR76" s="14">
        <v>18.393964800276802</v>
      </c>
      <c r="AS76" s="14">
        <v>2.5245632173850001E-2</v>
      </c>
      <c r="AT76" s="14">
        <v>27.967977493684899</v>
      </c>
      <c r="AU76" s="14">
        <v>4.6039495250799999E-2</v>
      </c>
      <c r="AV76" s="14">
        <v>4.9226968925978802</v>
      </c>
      <c r="AW76" s="14">
        <v>1.5996194537760001E-2</v>
      </c>
      <c r="AX76" s="14">
        <v>0.26762706863511199</v>
      </c>
      <c r="AY76" s="14">
        <v>3.2183636489990002E-2</v>
      </c>
      <c r="AZ76" s="14">
        <v>0.17601437208798201</v>
      </c>
      <c r="BA76" s="14">
        <v>4.9606373307179999E-2</v>
      </c>
      <c r="BB76" s="14">
        <v>1.99213503757188</v>
      </c>
      <c r="BC76" s="14">
        <v>1.039841025494E-2</v>
      </c>
      <c r="BD76" s="14">
        <v>0.95904195162722505</v>
      </c>
      <c r="BE76" s="14">
        <v>1.2381179140569999E-2</v>
      </c>
      <c r="BG76" s="14">
        <v>1.9980512194616438</v>
      </c>
      <c r="BH76" s="14">
        <v>6.7624062879095164E-4</v>
      </c>
      <c r="BI76" s="14">
        <v>0.95714319593087227</v>
      </c>
      <c r="BJ76" s="14">
        <v>4.696477358975428E-6</v>
      </c>
      <c r="BL76" s="14">
        <v>4.9280226506021814</v>
      </c>
      <c r="BM76" s="14">
        <v>2.1214941553919231E-3</v>
      </c>
      <c r="BN76" s="14">
        <v>5.4189834975309485E-2</v>
      </c>
      <c r="BO76" s="14">
        <v>5.2703371071868769E-5</v>
      </c>
      <c r="BQ76" s="15">
        <v>2.1677499999999998</v>
      </c>
      <c r="BR76" s="14">
        <v>4.9284200542519336</v>
      </c>
      <c r="BS76" s="13">
        <v>80.641603728004441</v>
      </c>
    </row>
    <row r="77" spans="1:71" x14ac:dyDescent="0.15">
      <c r="A77" s="3"/>
      <c r="B77" s="7"/>
      <c r="C77" s="7"/>
      <c r="D77" s="7"/>
      <c r="E77" s="7"/>
      <c r="F77" s="8"/>
      <c r="G77" s="8"/>
      <c r="I77" s="5"/>
      <c r="J77" s="8"/>
      <c r="K77" s="7"/>
      <c r="L77" s="9"/>
      <c r="N77" s="9"/>
      <c r="O77" s="10"/>
      <c r="P77" s="5"/>
      <c r="Q77" s="4"/>
      <c r="R77" s="7"/>
      <c r="S77" s="4"/>
      <c r="T77" s="5"/>
      <c r="U77" s="5"/>
      <c r="W77" s="11"/>
      <c r="AB77" s="5"/>
      <c r="AC77" s="5"/>
      <c r="AE77" s="5"/>
      <c r="AG77" s="12"/>
      <c r="AH77" s="12"/>
      <c r="AI77" s="12"/>
      <c r="AJ77" s="12"/>
      <c r="AK77" s="12"/>
      <c r="AL77" s="12"/>
      <c r="AN77" s="14"/>
      <c r="AP77" s="13"/>
      <c r="AQ77" s="12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G77" s="14"/>
      <c r="BH77" s="14"/>
      <c r="BI77" s="14"/>
      <c r="BJ77" s="14"/>
      <c r="BL77" s="14"/>
      <c r="BM77" s="14"/>
      <c r="BN77" s="14"/>
      <c r="BO77" s="14"/>
      <c r="BQ77" s="15"/>
      <c r="BR77" s="14"/>
      <c r="BS77" s="13"/>
    </row>
    <row r="78" spans="1:71" s="2" customFormat="1" x14ac:dyDescent="0.15">
      <c r="A78" s="19" t="s">
        <v>142</v>
      </c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20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</row>
    <row r="79" spans="1:71" x14ac:dyDescent="0.15">
      <c r="A79" s="3" t="s">
        <v>109</v>
      </c>
      <c r="B79" s="7">
        <v>337.03048706954974</v>
      </c>
      <c r="C79" s="7">
        <v>0.18810386798358</v>
      </c>
      <c r="D79" s="7">
        <v>336.91882804790799</v>
      </c>
      <c r="E79" s="7">
        <v>0.32946721852754002</v>
      </c>
      <c r="F79" s="8">
        <v>336.148233988078</v>
      </c>
      <c r="G79" s="8">
        <v>1.53198369966363</v>
      </c>
      <c r="I79" s="5">
        <v>0.104006434541902</v>
      </c>
      <c r="J79" s="8">
        <v>80.797014467378304</v>
      </c>
      <c r="K79" s="7">
        <v>0.15884994881621783</v>
      </c>
      <c r="L79" s="9">
        <v>508.63733397142499</v>
      </c>
      <c r="N79" s="9">
        <v>34052.762078341097</v>
      </c>
      <c r="O79" s="10">
        <v>5.3672682847917701E-2</v>
      </c>
      <c r="P79" s="5">
        <v>5.7283815486789999E-2</v>
      </c>
      <c r="Q79" s="4">
        <v>0.39349434221073898</v>
      </c>
      <c r="R79" s="7">
        <v>0.11490766938135</v>
      </c>
      <c r="S79" s="4">
        <v>5.3195839782922097E-2</v>
      </c>
      <c r="T79" s="5">
        <v>5.9399048001029998E-2</v>
      </c>
      <c r="U79" s="5">
        <v>0.90502572471755727</v>
      </c>
      <c r="W79" s="11" t="s">
        <v>60</v>
      </c>
      <c r="Y79" s="1" t="s">
        <v>57</v>
      </c>
      <c r="Z79" s="1" t="s">
        <v>57</v>
      </c>
      <c r="AB79" s="5">
        <v>0.06</v>
      </c>
      <c r="AC79" s="5">
        <v>2.5000000000000001E-2</v>
      </c>
      <c r="AE79" s="5">
        <v>7.7402731556852622E-2</v>
      </c>
      <c r="AG79" s="12">
        <v>18.099781</v>
      </c>
      <c r="AH79" s="12">
        <v>0.13500000000000001</v>
      </c>
      <c r="AI79" s="12">
        <v>15.345231</v>
      </c>
      <c r="AJ79" s="12">
        <v>6.8000000000000005E-2</v>
      </c>
      <c r="AK79" s="12">
        <v>37.824357999999997</v>
      </c>
      <c r="AL79" s="12">
        <v>0.2</v>
      </c>
      <c r="AN79" s="14">
        <v>1.6199999999999999E-2</v>
      </c>
      <c r="AP79" s="13">
        <v>10158.771274644399</v>
      </c>
      <c r="AQ79" s="12">
        <v>0.28915756827991002</v>
      </c>
      <c r="AR79" s="14">
        <v>18.358620452444399</v>
      </c>
      <c r="AS79" s="14">
        <v>2.278170053406E-2</v>
      </c>
      <c r="AT79" s="14">
        <v>27.7315837415556</v>
      </c>
      <c r="AU79" s="14">
        <v>2.886118995679E-2</v>
      </c>
      <c r="AV79" s="14">
        <v>4.9249215777333299</v>
      </c>
      <c r="AW79" s="14">
        <v>9.8679038285000003E-3</v>
      </c>
      <c r="AX79" s="14">
        <v>0.26826220963333303</v>
      </c>
      <c r="AY79" s="14">
        <v>2.2473917168919999E-2</v>
      </c>
      <c r="AZ79" s="14">
        <v>0.177592664542222</v>
      </c>
      <c r="BA79" s="14">
        <v>2.900069504744E-2</v>
      </c>
      <c r="BB79" s="14">
        <v>1.9929408071967201</v>
      </c>
      <c r="BC79" s="14">
        <v>7.1485137841200003E-3</v>
      </c>
      <c r="BD79" s="14">
        <v>0.95863060972380398</v>
      </c>
      <c r="BE79" s="14">
        <v>7.3764635659799996E-3</v>
      </c>
      <c r="BG79" s="14">
        <v>1.9975685790659654</v>
      </c>
      <c r="BH79" s="14">
        <v>5.2882284258312271E-4</v>
      </c>
      <c r="BI79" s="14">
        <v>0.95714659716887129</v>
      </c>
      <c r="BJ79" s="14">
        <v>3.6726768947714122E-6</v>
      </c>
      <c r="BL79" s="14">
        <v>4.9252610375974344</v>
      </c>
      <c r="BM79" s="14">
        <v>2.5104471315826149E-3</v>
      </c>
      <c r="BN79" s="14">
        <v>5.4081737600637322E-2</v>
      </c>
      <c r="BO79" s="14">
        <v>6.2543268294845637E-5</v>
      </c>
      <c r="BQ79" s="15">
        <v>2.1677499999999998</v>
      </c>
      <c r="BR79" s="14">
        <v>4.9256586208947057</v>
      </c>
      <c r="BS79" s="13">
        <v>80.723294509033039</v>
      </c>
    </row>
    <row r="80" spans="1:71" x14ac:dyDescent="0.15">
      <c r="A80" s="3" t="s">
        <v>110</v>
      </c>
      <c r="B80" s="7">
        <v>337.10910584001351</v>
      </c>
      <c r="C80" s="7">
        <v>0.19702748316841001</v>
      </c>
      <c r="D80" s="7">
        <v>337.06412054272499</v>
      </c>
      <c r="E80" s="7">
        <v>0.33798958937631002</v>
      </c>
      <c r="F80" s="8">
        <v>336.75378397768998</v>
      </c>
      <c r="G80" s="8">
        <v>1.5647615558405401</v>
      </c>
      <c r="I80" s="5">
        <v>0.104257740301668</v>
      </c>
      <c r="J80" s="8">
        <v>80.81042895794485</v>
      </c>
      <c r="K80" s="7">
        <v>0.17511707041272706</v>
      </c>
      <c r="L80" s="9">
        <v>461.46517165622799</v>
      </c>
      <c r="N80" s="9">
        <v>30893.639991833101</v>
      </c>
      <c r="O80" s="10">
        <v>5.36855332409574E-2</v>
      </c>
      <c r="P80" s="5">
        <v>5.9987719270070003E-2</v>
      </c>
      <c r="Q80" s="4">
        <v>0.393693753413214</v>
      </c>
      <c r="R80" s="7">
        <v>0.11783715327511</v>
      </c>
      <c r="S80" s="4">
        <v>5.3210058217976697E-2</v>
      </c>
      <c r="T80" s="5">
        <v>6.1048805642329999E-2</v>
      </c>
      <c r="U80" s="5">
        <v>0.89934835545706127</v>
      </c>
      <c r="W80" s="11" t="s">
        <v>60</v>
      </c>
      <c r="Y80" s="1" t="s">
        <v>57</v>
      </c>
      <c r="Z80" s="1" t="s">
        <v>57</v>
      </c>
      <c r="AB80" s="5">
        <v>0.06</v>
      </c>
      <c r="AC80" s="5">
        <v>2.5000000000000001E-2</v>
      </c>
      <c r="AE80" s="5">
        <v>6.5806187119454851E-2</v>
      </c>
      <c r="AG80" s="12">
        <v>18.099781</v>
      </c>
      <c r="AH80" s="12">
        <v>0.13500000000000001</v>
      </c>
      <c r="AI80" s="12">
        <v>15.345231</v>
      </c>
      <c r="AJ80" s="12">
        <v>6.8000000000000005E-2</v>
      </c>
      <c r="AK80" s="12">
        <v>37.824357999999997</v>
      </c>
      <c r="AL80" s="12">
        <v>0.2</v>
      </c>
      <c r="AN80" s="14">
        <v>1.6199999999999999E-2</v>
      </c>
      <c r="AP80" s="13">
        <v>9861.0593124545394</v>
      </c>
      <c r="AQ80" s="12">
        <v>0.43779218333690001</v>
      </c>
      <c r="AR80" s="14">
        <v>18.339378148030299</v>
      </c>
      <c r="AS80" s="14">
        <v>2.6756108178560001E-2</v>
      </c>
      <c r="AT80" s="14">
        <v>27.5862974465152</v>
      </c>
      <c r="AU80" s="14">
        <v>3.8121561160950002E-2</v>
      </c>
      <c r="AV80" s="14">
        <v>4.9255801984999996</v>
      </c>
      <c r="AW80" s="14">
        <v>8.4440554414300008E-3</v>
      </c>
      <c r="AX80" s="14">
        <v>0.26857973804848501</v>
      </c>
      <c r="AY80" s="14">
        <v>2.5494253301109999E-2</v>
      </c>
      <c r="AZ80" s="14">
        <v>0.178552100409091</v>
      </c>
      <c r="BA80" s="14">
        <v>3.7480250524080001E-2</v>
      </c>
      <c r="BB80" s="14">
        <v>1.99331916655733</v>
      </c>
      <c r="BC80" s="14">
        <v>1.074558945516E-2</v>
      </c>
      <c r="BD80" s="14">
        <v>0.95841019801397598</v>
      </c>
      <c r="BE80" s="14">
        <v>1.096792692439E-2</v>
      </c>
      <c r="BG80" s="14">
        <v>1.9972543485792285</v>
      </c>
      <c r="BH80" s="14">
        <v>6.484326734552177E-4</v>
      </c>
      <c r="BI80" s="14">
        <v>0.95714881159742193</v>
      </c>
      <c r="BJ80" s="14">
        <v>4.5033780986417019E-6</v>
      </c>
      <c r="BL80" s="14">
        <v>4.9256540907752226</v>
      </c>
      <c r="BM80" s="14">
        <v>2.498388157269698E-3</v>
      </c>
      <c r="BN80" s="14">
        <v>5.4096185578994614E-2</v>
      </c>
      <c r="BO80" s="14">
        <v>6.3130223429931078E-5</v>
      </c>
      <c r="BQ80" s="15">
        <v>2.1677499999999998</v>
      </c>
      <c r="BR80" s="14">
        <v>4.9260517272421973</v>
      </c>
      <c r="BS80" s="13">
        <v>80.727647465028696</v>
      </c>
    </row>
    <row r="81" spans="1:71" x14ac:dyDescent="0.15">
      <c r="A81" s="3" t="s">
        <v>111</v>
      </c>
      <c r="B81" s="7">
        <v>337.10982484369964</v>
      </c>
      <c r="C81" s="7">
        <v>0.19073724787959001</v>
      </c>
      <c r="D81" s="7">
        <v>337.14445277830401</v>
      </c>
      <c r="E81" s="7">
        <v>0.33039907797591</v>
      </c>
      <c r="F81" s="8">
        <v>337.38329478687899</v>
      </c>
      <c r="G81" s="8">
        <v>1.5312465896884</v>
      </c>
      <c r="I81" s="5">
        <v>0.10419123510228399</v>
      </c>
      <c r="J81" s="8">
        <v>80.814442700861136</v>
      </c>
      <c r="K81" s="7">
        <v>0.15830440631607687</v>
      </c>
      <c r="L81" s="9">
        <v>510.50027337523301</v>
      </c>
      <c r="N81" s="9">
        <v>34174.659689283399</v>
      </c>
      <c r="O81" s="10">
        <v>5.3685650764250699E-2</v>
      </c>
      <c r="P81" s="5">
        <v>5.8072450223020003E-2</v>
      </c>
      <c r="Q81" s="4">
        <v>0.39380402013816401</v>
      </c>
      <c r="R81" s="7">
        <v>0.11516764424908001</v>
      </c>
      <c r="S81" s="4">
        <v>5.32248449085337E-2</v>
      </c>
      <c r="T81" s="5">
        <v>5.9378893996949997E-2</v>
      </c>
      <c r="U81" s="5">
        <v>0.90217193996344369</v>
      </c>
      <c r="W81" s="11" t="s">
        <v>60</v>
      </c>
      <c r="Y81" s="1" t="s">
        <v>57</v>
      </c>
      <c r="Z81" s="1" t="s">
        <v>57</v>
      </c>
      <c r="AB81" s="5">
        <v>0.06</v>
      </c>
      <c r="AC81" s="5">
        <v>2.5000000000000001E-2</v>
      </c>
      <c r="AE81" s="5">
        <v>7.796033821285131E-2</v>
      </c>
      <c r="AG81" s="12">
        <v>18.099781</v>
      </c>
      <c r="AH81" s="12">
        <v>0.13500000000000001</v>
      </c>
      <c r="AI81" s="12">
        <v>15.345231</v>
      </c>
      <c r="AJ81" s="12">
        <v>6.8000000000000005E-2</v>
      </c>
      <c r="AK81" s="12">
        <v>37.824357999999997</v>
      </c>
      <c r="AL81" s="12">
        <v>0.2</v>
      </c>
      <c r="AN81" s="14">
        <v>1.6199999999999999E-2</v>
      </c>
      <c r="AP81" s="13">
        <v>10174.686393877801</v>
      </c>
      <c r="AQ81" s="12">
        <v>0.47218990197769001</v>
      </c>
      <c r="AR81" s="14">
        <v>18.3494303023333</v>
      </c>
      <c r="AS81" s="14">
        <v>2.3878224795610001E-2</v>
      </c>
      <c r="AT81" s="14">
        <v>27.690413893111099</v>
      </c>
      <c r="AU81" s="14">
        <v>3.2705253893160001E-2</v>
      </c>
      <c r="AV81" s="14">
        <v>4.9255760909999999</v>
      </c>
      <c r="AW81" s="14">
        <v>7.6460468242800003E-3</v>
      </c>
      <c r="AX81" s="14">
        <v>0.26843241874333301</v>
      </c>
      <c r="AY81" s="14">
        <v>2.364428741918E-2</v>
      </c>
      <c r="AZ81" s="14">
        <v>0.177880588287778</v>
      </c>
      <c r="BA81" s="14">
        <v>3.1628108427840002E-2</v>
      </c>
      <c r="BB81" s="14">
        <v>1.9926984558184599</v>
      </c>
      <c r="BC81" s="14">
        <v>1.031253587372E-2</v>
      </c>
      <c r="BD81" s="14">
        <v>0.95864279644189399</v>
      </c>
      <c r="BE81" s="14">
        <v>1.0378940250659999E-2</v>
      </c>
      <c r="BG81" s="14">
        <v>1.9973589991856155</v>
      </c>
      <c r="BH81" s="14">
        <v>6.2926837463077269E-4</v>
      </c>
      <c r="BI81" s="14">
        <v>0.95714807410917557</v>
      </c>
      <c r="BJ81" s="14">
        <v>4.3702782864042165E-6</v>
      </c>
      <c r="BL81" s="14">
        <v>4.9259284969716663</v>
      </c>
      <c r="BM81" s="14">
        <v>2.4920973341708737E-3</v>
      </c>
      <c r="BN81" s="14">
        <v>5.411116533890277E-2</v>
      </c>
      <c r="BO81" s="14">
        <v>6.2863502710877765E-5</v>
      </c>
      <c r="BQ81" s="15">
        <v>2.1677499999999998</v>
      </c>
      <c r="BR81" s="14">
        <v>4.9263261331070467</v>
      </c>
      <c r="BS81" s="13">
        <v>80.723083094813575</v>
      </c>
    </row>
    <row r="82" spans="1:71" x14ac:dyDescent="0.15">
      <c r="A82" s="3" t="s">
        <v>112</v>
      </c>
      <c r="B82" s="7">
        <v>337.15565620686203</v>
      </c>
      <c r="C82" s="7">
        <v>0.20494529686446999</v>
      </c>
      <c r="D82" s="7">
        <v>337.25912049097502</v>
      </c>
      <c r="E82" s="7">
        <v>0.34126846248635001</v>
      </c>
      <c r="F82" s="8">
        <v>337.972542918486</v>
      </c>
      <c r="G82" s="8">
        <v>1.6040136024726199</v>
      </c>
      <c r="I82" s="5">
        <v>0.104237447598998</v>
      </c>
      <c r="J82" s="8">
        <v>80.798882923408371</v>
      </c>
      <c r="K82" s="7">
        <v>0.14796863350978462</v>
      </c>
      <c r="L82" s="9">
        <v>546.05412651908705</v>
      </c>
      <c r="N82" s="9">
        <v>36552.538605691901</v>
      </c>
      <c r="O82" s="10">
        <v>5.3693142064068403E-2</v>
      </c>
      <c r="P82" s="5">
        <v>6.2390014317709998E-2</v>
      </c>
      <c r="Q82" s="4">
        <v>0.39396143200676598</v>
      </c>
      <c r="R82" s="7">
        <v>0.11892229878912999</v>
      </c>
      <c r="S82" s="4">
        <v>5.3238691083558498E-2</v>
      </c>
      <c r="T82" s="5">
        <v>6.3019161790369996E-2</v>
      </c>
      <c r="U82" s="5">
        <v>0.87748033383689372</v>
      </c>
      <c r="W82" s="11" t="s">
        <v>60</v>
      </c>
      <c r="Y82" s="1" t="s">
        <v>57</v>
      </c>
      <c r="Z82" s="1" t="s">
        <v>57</v>
      </c>
      <c r="AB82" s="5">
        <v>0.06</v>
      </c>
      <c r="AC82" s="5">
        <v>2.5000000000000001E-2</v>
      </c>
      <c r="AE82" s="5">
        <v>7.7471445057059052E-2</v>
      </c>
      <c r="AG82" s="12">
        <v>18.099781</v>
      </c>
      <c r="AH82" s="12">
        <v>0.13500000000000001</v>
      </c>
      <c r="AI82" s="12">
        <v>15.345231</v>
      </c>
      <c r="AJ82" s="12">
        <v>6.8000000000000005E-2</v>
      </c>
      <c r="AK82" s="12">
        <v>37.824357999999997</v>
      </c>
      <c r="AL82" s="12">
        <v>0.2</v>
      </c>
      <c r="AN82" s="14">
        <v>1.6199999999999999E-2</v>
      </c>
      <c r="AP82" s="13">
        <v>10371.247484076899</v>
      </c>
      <c r="AQ82" s="12">
        <v>0.36987262031055002</v>
      </c>
      <c r="AR82" s="14">
        <v>18.353916284358998</v>
      </c>
      <c r="AS82" s="14">
        <v>3.1400077428650003E-2</v>
      </c>
      <c r="AT82" s="14">
        <v>27.733239022051301</v>
      </c>
      <c r="AU82" s="14">
        <v>4.6090120652590001E-2</v>
      </c>
      <c r="AV82" s="14">
        <v>4.9243301563589696</v>
      </c>
      <c r="AW82" s="14">
        <v>1.0501579975759999E-2</v>
      </c>
      <c r="AX82" s="14">
        <v>0.26829907206025599</v>
      </c>
      <c r="AY82" s="14">
        <v>3.047550761106E-2</v>
      </c>
      <c r="AZ82" s="14">
        <v>0.177561261983333</v>
      </c>
      <c r="BA82" s="14">
        <v>4.4090529195729998E-2</v>
      </c>
      <c r="BB82" s="14">
        <v>1.9920252106157501</v>
      </c>
      <c r="BC82" s="14">
        <v>1.487997514814E-2</v>
      </c>
      <c r="BD82" s="14">
        <v>0.95863837756553105</v>
      </c>
      <c r="BE82" s="14">
        <v>1.197568024303E-2</v>
      </c>
      <c r="BG82" s="14">
        <v>1.9966549627654451</v>
      </c>
      <c r="BH82" s="14">
        <v>7.3016631686334587E-4</v>
      </c>
      <c r="BI82" s="14">
        <v>0.95715303555758791</v>
      </c>
      <c r="BJ82" s="14">
        <v>5.0710422923540936E-6</v>
      </c>
      <c r="BL82" s="14">
        <v>4.9248499523628535</v>
      </c>
      <c r="BM82" s="14">
        <v>2.5164125711248896E-3</v>
      </c>
      <c r="BN82" s="14">
        <v>5.412485181810122E-2</v>
      </c>
      <c r="BO82" s="14">
        <v>6.3661436621574873E-5</v>
      </c>
      <c r="BQ82" s="15">
        <v>2.1677499999999998</v>
      </c>
      <c r="BR82" s="14">
        <v>4.9252474879153532</v>
      </c>
      <c r="BS82" s="13">
        <v>80.720337948259058</v>
      </c>
    </row>
    <row r="83" spans="1:71" x14ac:dyDescent="0.15">
      <c r="A83" s="3" t="s">
        <v>113</v>
      </c>
      <c r="B83" s="7">
        <v>337.10860877467746</v>
      </c>
      <c r="C83" s="7">
        <v>0.19314322245969001</v>
      </c>
      <c r="D83" s="7">
        <v>337.21129002184801</v>
      </c>
      <c r="E83" s="7">
        <v>0.32771817024653999</v>
      </c>
      <c r="F83" s="8">
        <v>337.919416519641</v>
      </c>
      <c r="G83" s="8">
        <v>1.45623867175219</v>
      </c>
      <c r="I83" s="5">
        <v>0.104367017825789</v>
      </c>
      <c r="J83" s="8">
        <v>80.81256884957962</v>
      </c>
      <c r="K83" s="7">
        <v>0.11706716992221729</v>
      </c>
      <c r="L83" s="9">
        <v>690.30940872042697</v>
      </c>
      <c r="N83" s="9">
        <v>46202.419485851198</v>
      </c>
      <c r="O83" s="10">
        <v>5.3685451994155899E-2</v>
      </c>
      <c r="P83" s="5">
        <v>5.8805187289349997E-2</v>
      </c>
      <c r="Q83" s="4">
        <v>0.393895769832589</v>
      </c>
      <c r="R83" s="7">
        <v>0.11421406634587</v>
      </c>
      <c r="S83" s="4">
        <v>5.3237442510269697E-2</v>
      </c>
      <c r="T83" s="5">
        <v>5.5588079500220003E-2</v>
      </c>
      <c r="U83" s="5">
        <v>0.92090529434425772</v>
      </c>
      <c r="W83" s="11" t="s">
        <v>60</v>
      </c>
      <c r="Y83" s="1" t="s">
        <v>57</v>
      </c>
      <c r="Z83" s="1" t="s">
        <v>57</v>
      </c>
      <c r="AB83" s="5">
        <v>0.06</v>
      </c>
      <c r="AC83" s="5">
        <v>2.5000000000000001E-2</v>
      </c>
      <c r="AE83" s="5">
        <v>7.3839351917054374E-2</v>
      </c>
      <c r="AG83" s="12">
        <v>18.099781</v>
      </c>
      <c r="AH83" s="12">
        <v>0.13500000000000001</v>
      </c>
      <c r="AI83" s="12">
        <v>15.345231</v>
      </c>
      <c r="AJ83" s="12">
        <v>6.8000000000000005E-2</v>
      </c>
      <c r="AK83" s="12">
        <v>37.824357999999997</v>
      </c>
      <c r="AL83" s="12">
        <v>0.2</v>
      </c>
      <c r="AN83" s="14">
        <v>1.6199999999999999E-2</v>
      </c>
      <c r="AP83" s="13">
        <v>11023.769722148199</v>
      </c>
      <c r="AQ83" s="12">
        <v>0.23360622498521999</v>
      </c>
      <c r="AR83" s="14">
        <v>18.382001832962999</v>
      </c>
      <c r="AS83" s="14">
        <v>1.3517899036019999E-2</v>
      </c>
      <c r="AT83" s="14">
        <v>27.865743809111098</v>
      </c>
      <c r="AU83" s="14">
        <v>1.784628340865E-2</v>
      </c>
      <c r="AV83" s="14">
        <v>4.9244732125481496</v>
      </c>
      <c r="AW83" s="14">
        <v>6.2983653994699998E-3</v>
      </c>
      <c r="AX83" s="14">
        <v>0.26789662979036999</v>
      </c>
      <c r="AY83" s="14">
        <v>1.536681496101E-2</v>
      </c>
      <c r="AZ83" s="14">
        <v>0.17672161613555501</v>
      </c>
      <c r="BA83" s="14">
        <v>2.1374889353140001E-2</v>
      </c>
      <c r="BB83" s="14">
        <v>1.9927824211602601</v>
      </c>
      <c r="BC83" s="14">
        <v>8.7317174296400006E-3</v>
      </c>
      <c r="BD83" s="14">
        <v>0.95856481328444598</v>
      </c>
      <c r="BE83" s="14">
        <v>1.102619809765E-2</v>
      </c>
      <c r="BG83" s="14">
        <v>1.9971967940349657</v>
      </c>
      <c r="BH83" s="14">
        <v>6.233347049262888E-4</v>
      </c>
      <c r="BI83" s="14">
        <v>0.95714921719277768</v>
      </c>
      <c r="BJ83" s="14">
        <v>4.329074031471141E-6</v>
      </c>
      <c r="BL83" s="14">
        <v>4.9255012461509171</v>
      </c>
      <c r="BM83" s="14">
        <v>2.4819562780144357E-3</v>
      </c>
      <c r="BN83" s="14">
        <v>5.4123357824082265E-2</v>
      </c>
      <c r="BO83" s="14">
        <v>6.1573223455988198E-5</v>
      </c>
      <c r="BQ83" s="15">
        <v>2.1677499999999998</v>
      </c>
      <c r="BR83" s="14">
        <v>4.9258987932521796</v>
      </c>
      <c r="BS83" s="13">
        <v>80.712009071781665</v>
      </c>
    </row>
    <row r="84" spans="1:71" x14ac:dyDescent="0.15">
      <c r="A84" s="3" t="s">
        <v>114</v>
      </c>
      <c r="B84" s="7">
        <v>337.17507363607098</v>
      </c>
      <c r="C84" s="7">
        <v>0.19220682542219</v>
      </c>
      <c r="D84" s="7">
        <v>337.19246541535801</v>
      </c>
      <c r="E84" s="7">
        <v>0.32329391002025998</v>
      </c>
      <c r="F84" s="8">
        <v>337.312403737073</v>
      </c>
      <c r="G84" s="8">
        <v>1.48968847090227</v>
      </c>
      <c r="I84" s="5">
        <v>0.104334922182206</v>
      </c>
      <c r="J84" s="8">
        <v>80.82089580377027</v>
      </c>
      <c r="K84" s="7">
        <v>0.11789812733488736</v>
      </c>
      <c r="L84" s="9">
        <v>685.51466957740604</v>
      </c>
      <c r="N84" s="9">
        <v>45882.673726256297</v>
      </c>
      <c r="O84" s="10">
        <v>5.3696315928208997E-2</v>
      </c>
      <c r="P84" s="5">
        <v>5.8508851316249999E-2</v>
      </c>
      <c r="Q84" s="4">
        <v>0.39386992806180199</v>
      </c>
      <c r="R84" s="7">
        <v>0.11267745723854999</v>
      </c>
      <c r="S84" s="4">
        <v>5.3223179448253999E-2</v>
      </c>
      <c r="T84" s="5">
        <v>5.728119003742E-2</v>
      </c>
      <c r="U84" s="5">
        <v>0.89461970517423184</v>
      </c>
      <c r="W84" s="11" t="s">
        <v>60</v>
      </c>
      <c r="Y84" s="1" t="s">
        <v>57</v>
      </c>
      <c r="Z84" s="1" t="s">
        <v>57</v>
      </c>
      <c r="AB84" s="5">
        <v>0.06</v>
      </c>
      <c r="AC84" s="5">
        <v>2.5000000000000001E-2</v>
      </c>
      <c r="AE84" s="5">
        <v>7.1544371382864513E-2</v>
      </c>
      <c r="AG84" s="12">
        <v>18.099781</v>
      </c>
      <c r="AH84" s="12">
        <v>0.13500000000000001</v>
      </c>
      <c r="AI84" s="12">
        <v>15.345231</v>
      </c>
      <c r="AJ84" s="12">
        <v>6.8000000000000005E-2</v>
      </c>
      <c r="AK84" s="12">
        <v>37.824357999999997</v>
      </c>
      <c r="AL84" s="12">
        <v>0.2</v>
      </c>
      <c r="AN84" s="14">
        <v>1.6199999999999999E-2</v>
      </c>
      <c r="AP84" s="13">
        <v>10996.6672995062</v>
      </c>
      <c r="AQ84" s="12">
        <v>0.32677280295886002</v>
      </c>
      <c r="AR84" s="14">
        <v>18.386119191066701</v>
      </c>
      <c r="AS84" s="14">
        <v>1.905750414682E-2</v>
      </c>
      <c r="AT84" s="14">
        <v>27.872062258500002</v>
      </c>
      <c r="AU84" s="14">
        <v>2.10428649557E-2</v>
      </c>
      <c r="AV84" s="14">
        <v>4.9251050963200003</v>
      </c>
      <c r="AW84" s="14">
        <v>8.0754871073600003E-3</v>
      </c>
      <c r="AX84" s="14">
        <v>0.26787101342666703</v>
      </c>
      <c r="AY84" s="14">
        <v>2.05662207682E-2</v>
      </c>
      <c r="AZ84" s="14">
        <v>0.176720248661667</v>
      </c>
      <c r="BA84" s="14">
        <v>2.1399913821120001E-2</v>
      </c>
      <c r="BB84" s="14">
        <v>1.9927691006808901</v>
      </c>
      <c r="BC84" s="14">
        <v>8.8893300937999999E-3</v>
      </c>
      <c r="BD84" s="14">
        <v>0.95852181496185396</v>
      </c>
      <c r="BE84" s="14">
        <v>1.027902760639E-2</v>
      </c>
      <c r="BG84" s="14">
        <v>1.9970462430594724</v>
      </c>
      <c r="BH84" s="14">
        <v>6.0869000028471437E-4</v>
      </c>
      <c r="BI84" s="14">
        <v>0.95715027814768983</v>
      </c>
      <c r="BJ84" s="14">
        <v>4.2273709027720113E-6</v>
      </c>
      <c r="BL84" s="14">
        <v>4.9261125542244715</v>
      </c>
      <c r="BM84" s="14">
        <v>2.4948118193944477E-3</v>
      </c>
      <c r="BN84" s="14">
        <v>5.4107828555159526E-2</v>
      </c>
      <c r="BO84" s="14">
        <v>6.215146980369422E-5</v>
      </c>
      <c r="BQ84" s="15">
        <v>2.1677499999999998</v>
      </c>
      <c r="BR84" s="14">
        <v>4.9265101523369879</v>
      </c>
      <c r="BS84" s="13">
        <v>80.712348355715946</v>
      </c>
    </row>
    <row r="85" spans="1:71" x14ac:dyDescent="0.15">
      <c r="A85" s="3" t="s">
        <v>115</v>
      </c>
      <c r="B85" s="7">
        <v>337.13250401369527</v>
      </c>
      <c r="C85" s="7">
        <v>0.18292375837394001</v>
      </c>
      <c r="D85" s="7">
        <v>337.27147271876203</v>
      </c>
      <c r="E85" s="7">
        <v>0.32190355161589002</v>
      </c>
      <c r="F85" s="8">
        <v>338.22970257324403</v>
      </c>
      <c r="G85" s="8">
        <v>1.4400056856335099</v>
      </c>
      <c r="I85" s="5">
        <v>0.104472039023431</v>
      </c>
      <c r="J85" s="8">
        <v>80.812677022768312</v>
      </c>
      <c r="K85" s="7">
        <v>9.0821992825819584E-2</v>
      </c>
      <c r="L85" s="9">
        <v>889.79193814600205</v>
      </c>
      <c r="N85" s="9">
        <v>59546.330494759699</v>
      </c>
      <c r="O85" s="10">
        <v>5.3689357748840302E-2</v>
      </c>
      <c r="P85" s="5">
        <v>5.5689881691540002E-2</v>
      </c>
      <c r="Q85" s="4">
        <v>0.39397838977833</v>
      </c>
      <c r="R85" s="7">
        <v>0.1121707175073</v>
      </c>
      <c r="S85" s="4">
        <v>5.3244735414046999E-2</v>
      </c>
      <c r="T85" s="5">
        <v>5.4761842581699999E-2</v>
      </c>
      <c r="U85" s="5">
        <v>0.93185730625465124</v>
      </c>
      <c r="W85" s="11" t="s">
        <v>60</v>
      </c>
      <c r="Y85" s="1" t="s">
        <v>57</v>
      </c>
      <c r="Z85" s="1" t="s">
        <v>57</v>
      </c>
      <c r="AB85" s="5">
        <v>0.06</v>
      </c>
      <c r="AC85" s="5">
        <v>2.5000000000000001E-2</v>
      </c>
      <c r="AE85" s="5">
        <v>6.7249528703555717E-2</v>
      </c>
      <c r="AG85" s="12">
        <v>18.099781</v>
      </c>
      <c r="AH85" s="12">
        <v>0.13500000000000001</v>
      </c>
      <c r="AI85" s="12">
        <v>15.345231</v>
      </c>
      <c r="AJ85" s="12">
        <v>6.8000000000000005E-2</v>
      </c>
      <c r="AK85" s="12">
        <v>37.824357999999997</v>
      </c>
      <c r="AL85" s="12">
        <v>0.2</v>
      </c>
      <c r="AN85" s="14">
        <v>1.6199999999999999E-2</v>
      </c>
      <c r="AP85" s="13">
        <v>11644.2296327119</v>
      </c>
      <c r="AQ85" s="12">
        <v>0.18147797164300999</v>
      </c>
      <c r="AR85" s="14">
        <v>18.403054178728802</v>
      </c>
      <c r="AS85" s="14">
        <v>1.1340279645249999E-2</v>
      </c>
      <c r="AT85" s="14">
        <v>27.980301001271201</v>
      </c>
      <c r="AU85" s="14">
        <v>1.506559914984E-2</v>
      </c>
      <c r="AV85" s="14">
        <v>4.9238638142288096</v>
      </c>
      <c r="AW85" s="14">
        <v>4.7857678002800001E-3</v>
      </c>
      <c r="AX85" s="14">
        <v>0.26755698681016898</v>
      </c>
      <c r="AY85" s="14">
        <v>1.263042602398E-2</v>
      </c>
      <c r="AZ85" s="14">
        <v>0.17597619856525401</v>
      </c>
      <c r="BA85" s="14">
        <v>1.546064890387E-2</v>
      </c>
      <c r="BB85" s="14">
        <v>1.9929621896993801</v>
      </c>
      <c r="BC85" s="14">
        <v>6.9299366247900004E-3</v>
      </c>
      <c r="BD85" s="14">
        <v>0.95843981661259403</v>
      </c>
      <c r="BE85" s="14">
        <v>6.7519853006699996E-3</v>
      </c>
      <c r="BG85" s="14">
        <v>1.9969829627388187</v>
      </c>
      <c r="BH85" s="14">
        <v>5.1498855473527971E-4</v>
      </c>
      <c r="BI85" s="14">
        <v>0.9571507240934356</v>
      </c>
      <c r="BJ85" s="14">
        <v>3.5766131279274546E-6</v>
      </c>
      <c r="BL85" s="14">
        <v>4.9253230003689685</v>
      </c>
      <c r="BM85" s="14">
        <v>2.4733365965936152E-3</v>
      </c>
      <c r="BN85" s="14">
        <v>5.413055399392086E-2</v>
      </c>
      <c r="BO85" s="14">
        <v>6.1220532882065744E-5</v>
      </c>
      <c r="BQ85" s="15">
        <v>2.1677499999999998</v>
      </c>
      <c r="BR85" s="14">
        <v>4.9257204982741989</v>
      </c>
      <c r="BS85" s="13">
        <v>80.704941625375781</v>
      </c>
    </row>
    <row r="86" spans="1:71" x14ac:dyDescent="0.15">
      <c r="A86" s="3" t="s">
        <v>116</v>
      </c>
      <c r="B86" s="7">
        <v>337.22502379588911</v>
      </c>
      <c r="C86" s="7">
        <v>0.18957034603855</v>
      </c>
      <c r="D86" s="7">
        <v>337.22051680636298</v>
      </c>
      <c r="E86" s="7">
        <v>0.33046048120633997</v>
      </c>
      <c r="F86" s="8">
        <v>337.18943865106098</v>
      </c>
      <c r="G86" s="8">
        <v>1.5348987548608599</v>
      </c>
      <c r="I86" s="5">
        <v>0.104058201004707</v>
      </c>
      <c r="J86" s="8">
        <v>80.845532056263352</v>
      </c>
      <c r="K86" s="7">
        <v>0.12119809938302285</v>
      </c>
      <c r="L86" s="9">
        <v>667.05280419263704</v>
      </c>
      <c r="N86" s="9">
        <v>44651.211844617901</v>
      </c>
      <c r="O86" s="10">
        <v>5.37044805452822E-2</v>
      </c>
      <c r="P86" s="5">
        <v>5.7697966055450002E-2</v>
      </c>
      <c r="Q86" s="4">
        <v>0.393908436219229</v>
      </c>
      <c r="R86" s="7">
        <v>0.11516714072134</v>
      </c>
      <c r="S86" s="4">
        <v>5.3220290773578399E-2</v>
      </c>
      <c r="T86" s="5">
        <v>5.9559678112059998E-2</v>
      </c>
      <c r="U86" s="5">
        <v>0.90314250393626416</v>
      </c>
      <c r="W86" s="11" t="s">
        <v>60</v>
      </c>
      <c r="Y86" s="1" t="s">
        <v>57</v>
      </c>
      <c r="Z86" s="1" t="s">
        <v>57</v>
      </c>
      <c r="AB86" s="5">
        <v>0.06</v>
      </c>
      <c r="AC86" s="5">
        <v>2.5000000000000001E-2</v>
      </c>
      <c r="AE86" s="5">
        <v>7.6951954650877896E-2</v>
      </c>
      <c r="AG86" s="12">
        <v>18.099781</v>
      </c>
      <c r="AH86" s="12">
        <v>0.13500000000000001</v>
      </c>
      <c r="AI86" s="12">
        <v>15.345231</v>
      </c>
      <c r="AJ86" s="12">
        <v>6.8000000000000005E-2</v>
      </c>
      <c r="AK86" s="12">
        <v>37.824357999999997</v>
      </c>
      <c r="AL86" s="12">
        <v>0.2</v>
      </c>
      <c r="AN86" s="14">
        <v>1.6199999999999999E-2</v>
      </c>
      <c r="AP86" s="13">
        <v>10937.5618460674</v>
      </c>
      <c r="AQ86" s="12">
        <v>0.29243425236178</v>
      </c>
      <c r="AR86" s="14">
        <v>18.384306486067398</v>
      </c>
      <c r="AS86" s="14">
        <v>2.4923821048289999E-2</v>
      </c>
      <c r="AT86" s="14">
        <v>27.920611563820199</v>
      </c>
      <c r="AU86" s="14">
        <v>4.5865735332050003E-2</v>
      </c>
      <c r="AV86" s="14">
        <v>4.9270700924381998</v>
      </c>
      <c r="AW86" s="14">
        <v>7.8047085411299998E-3</v>
      </c>
      <c r="AX86" s="14">
        <v>0.26800446714943799</v>
      </c>
      <c r="AY86" s="14">
        <v>2.4048516797989999E-2</v>
      </c>
      <c r="AZ86" s="14">
        <v>0.17646791452808999</v>
      </c>
      <c r="BA86" s="14">
        <v>4.491788396555E-2</v>
      </c>
      <c r="BB86" s="14">
        <v>1.99291007612643</v>
      </c>
      <c r="BC86" s="14">
        <v>7.1986007687899999E-3</v>
      </c>
      <c r="BD86" s="14">
        <v>0.95862236145365798</v>
      </c>
      <c r="BE86" s="14">
        <v>8.8667347612699995E-3</v>
      </c>
      <c r="BG86" s="14">
        <v>1.9975108259004708</v>
      </c>
      <c r="BH86" s="14">
        <v>5.5847366667267288E-4</v>
      </c>
      <c r="BI86" s="14">
        <v>0.95714700416394005</v>
      </c>
      <c r="BJ86" s="14">
        <v>3.8786036436474248E-6</v>
      </c>
      <c r="BL86" s="14">
        <v>4.928031699726958</v>
      </c>
      <c r="BM86" s="14">
        <v>2.4936938993009609E-3</v>
      </c>
      <c r="BN86" s="14">
        <v>5.4105779207595961E-2</v>
      </c>
      <c r="BO86" s="14">
        <v>6.248753076897677E-5</v>
      </c>
      <c r="BQ86" s="15">
        <v>2.1677499999999998</v>
      </c>
      <c r="BR86" s="14">
        <v>4.9284294564713695</v>
      </c>
      <c r="BS86" s="13">
        <v>80.71310589041758</v>
      </c>
    </row>
    <row r="87" spans="1:71" x14ac:dyDescent="0.15">
      <c r="A87" s="3" t="s">
        <v>117</v>
      </c>
      <c r="B87" s="7">
        <v>337.30678624279494</v>
      </c>
      <c r="C87" s="7">
        <v>0.19701764546537001</v>
      </c>
      <c r="D87" s="7">
        <v>337.53953966062102</v>
      </c>
      <c r="E87" s="7">
        <v>0.35101525131858002</v>
      </c>
      <c r="F87" s="8">
        <v>339.14324963696799</v>
      </c>
      <c r="G87" s="8">
        <v>1.71402767257486</v>
      </c>
      <c r="I87" s="5">
        <v>0.104343806901756</v>
      </c>
      <c r="J87" s="8">
        <v>80.879006541586918</v>
      </c>
      <c r="K87" s="7">
        <v>0.57535571330237045</v>
      </c>
      <c r="L87" s="9">
        <v>140.57217938684499</v>
      </c>
      <c r="N87" s="9">
        <v>9422.7288693241007</v>
      </c>
      <c r="O87" s="10">
        <v>5.37178451849986E-2</v>
      </c>
      <c r="P87" s="5">
        <v>5.9950480861419998E-2</v>
      </c>
      <c r="Q87" s="4">
        <v>0.39434645664125001</v>
      </c>
      <c r="R87" s="7">
        <v>0.12223310116673999</v>
      </c>
      <c r="S87" s="4">
        <v>5.3266215383674501E-2</v>
      </c>
      <c r="T87" s="5">
        <v>6.844828105037E-2</v>
      </c>
      <c r="U87" s="5">
        <v>0.87386540221458753</v>
      </c>
      <c r="W87" s="11" t="s">
        <v>60</v>
      </c>
      <c r="Y87" s="1" t="s">
        <v>57</v>
      </c>
      <c r="Z87" s="1" t="s">
        <v>57</v>
      </c>
      <c r="AB87" s="5">
        <v>0.06</v>
      </c>
      <c r="AC87" s="5">
        <v>2.5000000000000001E-2</v>
      </c>
      <c r="AE87" s="5">
        <v>7.7704293857167039E-2</v>
      </c>
      <c r="AG87" s="12">
        <v>18.099781</v>
      </c>
      <c r="AH87" s="12">
        <v>0.13500000000000001</v>
      </c>
      <c r="AI87" s="12">
        <v>15.345231</v>
      </c>
      <c r="AJ87" s="12">
        <v>6.8000000000000005E-2</v>
      </c>
      <c r="AK87" s="12">
        <v>37.824357999999997</v>
      </c>
      <c r="AL87" s="12">
        <v>0.2</v>
      </c>
      <c r="AN87" s="14">
        <v>1.6199999999999999E-2</v>
      </c>
      <c r="AP87" s="13">
        <v>5712.9224850357195</v>
      </c>
      <c r="AQ87" s="12">
        <v>0.25072506930024002</v>
      </c>
      <c r="AR87" s="14">
        <v>17.972505304285701</v>
      </c>
      <c r="AS87" s="14">
        <v>2.1913863588170001E-2</v>
      </c>
      <c r="AT87" s="14">
        <v>25.633560756785698</v>
      </c>
      <c r="AU87" s="14">
        <v>3.438334096061E-2</v>
      </c>
      <c r="AV87" s="14">
        <v>4.9359632512499996</v>
      </c>
      <c r="AW87" s="14">
        <v>1.281867201349E-2</v>
      </c>
      <c r="AX87" s="14">
        <v>0.27463984471785702</v>
      </c>
      <c r="AY87" s="14">
        <v>2.2661172357580001E-2</v>
      </c>
      <c r="AZ87" s="14">
        <v>0.192558967219643</v>
      </c>
      <c r="BA87" s="14">
        <v>3.9448294791459997E-2</v>
      </c>
      <c r="BB87" s="14">
        <v>1.99294222365764</v>
      </c>
      <c r="BC87" s="14">
        <v>1.134543317899E-2</v>
      </c>
      <c r="BD87" s="14">
        <v>0.95863626318233996</v>
      </c>
      <c r="BE87" s="14">
        <v>1.2063049340479999E-2</v>
      </c>
      <c r="BG87" s="14">
        <v>1.9975880287032639</v>
      </c>
      <c r="BH87" s="14">
        <v>6.8184335391501146E-4</v>
      </c>
      <c r="BI87" s="14">
        <v>0.95714646010441073</v>
      </c>
      <c r="BJ87" s="14">
        <v>4.7354043197947538E-6</v>
      </c>
      <c r="BL87" s="14">
        <v>4.9294499325060306</v>
      </c>
      <c r="BM87" s="14">
        <v>2.552110338855885E-3</v>
      </c>
      <c r="BN87" s="14">
        <v>5.4151370817688095E-2</v>
      </c>
      <c r="BO87" s="14">
        <v>6.5603720684628147E-5</v>
      </c>
      <c r="BQ87" s="15">
        <v>2.1677499999999998</v>
      </c>
      <c r="BR87" s="14">
        <v>4.9298484071850002</v>
      </c>
      <c r="BS87" s="13">
        <v>80.835526159228621</v>
      </c>
    </row>
    <row r="88" spans="1:71" x14ac:dyDescent="0.15">
      <c r="A88" s="3" t="s">
        <v>118</v>
      </c>
      <c r="B88" s="7">
        <v>337.04137637741348</v>
      </c>
      <c r="C88" s="7">
        <v>0.18651462957060999</v>
      </c>
      <c r="D88" s="7">
        <v>336.97439213749499</v>
      </c>
      <c r="E88" s="7">
        <v>0.34281417249773</v>
      </c>
      <c r="F88" s="8">
        <v>336.51217442803699</v>
      </c>
      <c r="G88" s="8">
        <v>1.6519555620553099</v>
      </c>
      <c r="I88" s="5">
        <v>0.10379788595040899</v>
      </c>
      <c r="J88" s="8">
        <v>80.791743352515383</v>
      </c>
      <c r="K88" s="7">
        <v>0.2108044004983736</v>
      </c>
      <c r="L88" s="9">
        <v>383.25453909648701</v>
      </c>
      <c r="N88" s="9">
        <v>25664.332955814501</v>
      </c>
      <c r="O88" s="10">
        <v>5.3674462717407598E-2</v>
      </c>
      <c r="P88" s="5">
        <v>5.679805254696E-2</v>
      </c>
      <c r="Q88" s="4">
        <v>0.39357059950377199</v>
      </c>
      <c r="R88" s="7">
        <v>0.11954603718829</v>
      </c>
      <c r="S88" s="4">
        <v>5.3204384538405598E-2</v>
      </c>
      <c r="T88" s="5">
        <v>6.5367116131549996E-2</v>
      </c>
      <c r="U88" s="5">
        <v>0.89851816256469763</v>
      </c>
      <c r="W88" s="11" t="s">
        <v>60</v>
      </c>
      <c r="Y88" s="1" t="s">
        <v>57</v>
      </c>
      <c r="Z88" s="1" t="s">
        <v>57</v>
      </c>
      <c r="AB88" s="5">
        <v>0.06</v>
      </c>
      <c r="AC88" s="5">
        <v>2.5000000000000001E-2</v>
      </c>
      <c r="AE88" s="5">
        <v>7.4417747078925345E-2</v>
      </c>
      <c r="AG88" s="12">
        <v>18.099781</v>
      </c>
      <c r="AH88" s="12">
        <v>0.13500000000000001</v>
      </c>
      <c r="AI88" s="12">
        <v>15.345231</v>
      </c>
      <c r="AJ88" s="12">
        <v>6.8000000000000005E-2</v>
      </c>
      <c r="AK88" s="12">
        <v>37.824357999999997</v>
      </c>
      <c r="AL88" s="12">
        <v>0.2</v>
      </c>
      <c r="AN88" s="14">
        <v>1.6199999999999999E-2</v>
      </c>
      <c r="AP88" s="13">
        <v>9257.0577928000002</v>
      </c>
      <c r="AQ88" s="12">
        <v>0.58226307232100005</v>
      </c>
      <c r="AR88" s="14">
        <v>18.309485048999999</v>
      </c>
      <c r="AS88" s="14">
        <v>1.440454190061E-2</v>
      </c>
      <c r="AT88" s="14">
        <v>27.505106251333299</v>
      </c>
      <c r="AU88" s="14">
        <v>3.8256793623319997E-2</v>
      </c>
      <c r="AV88" s="14">
        <v>4.9257171517333296</v>
      </c>
      <c r="AW88" s="14">
        <v>5.2930770071200001E-3</v>
      </c>
      <c r="AX88" s="14">
        <v>0.26902563414666703</v>
      </c>
      <c r="AY88" s="14">
        <v>1.486719865013E-2</v>
      </c>
      <c r="AZ88" s="14">
        <v>0.17905329854666699</v>
      </c>
      <c r="BA88" s="14">
        <v>4.687053458479E-2</v>
      </c>
      <c r="BB88" s="14">
        <v>1.9930300746598499</v>
      </c>
      <c r="BC88" s="14">
        <v>7.2570590529900001E-3</v>
      </c>
      <c r="BD88" s="14">
        <v>0.95857392260072605</v>
      </c>
      <c r="BE88" s="14">
        <v>8.3430773093600002E-3</v>
      </c>
      <c r="BG88" s="14">
        <v>1.9974795789003512</v>
      </c>
      <c r="BH88" s="14">
        <v>5.4865384494222867E-4</v>
      </c>
      <c r="BI88" s="14">
        <v>0.95714722436615507</v>
      </c>
      <c r="BJ88" s="14">
        <v>3.8104057875188584E-6</v>
      </c>
      <c r="BL88" s="14">
        <v>4.9252013209156917</v>
      </c>
      <c r="BM88" s="14">
        <v>2.4778119791977172E-3</v>
      </c>
      <c r="BN88" s="14">
        <v>5.4090273065393497E-2</v>
      </c>
      <c r="BO88" s="14">
        <v>6.2540511982212628E-5</v>
      </c>
      <c r="BQ88" s="15">
        <v>2.1677499999999998</v>
      </c>
      <c r="BR88" s="14">
        <v>4.9255989684387442</v>
      </c>
      <c r="BS88" s="13">
        <v>80.737313490786278</v>
      </c>
    </row>
    <row r="89" spans="1:71" x14ac:dyDescent="0.15">
      <c r="A89" s="3"/>
      <c r="B89" s="7"/>
      <c r="C89" s="7"/>
      <c r="D89" s="7"/>
      <c r="E89" s="7"/>
      <c r="F89" s="8"/>
      <c r="G89" s="8"/>
      <c r="I89" s="5"/>
      <c r="J89" s="8"/>
      <c r="K89" s="7"/>
      <c r="L89" s="9"/>
      <c r="N89" s="9"/>
      <c r="O89" s="10"/>
      <c r="P89" s="5"/>
      <c r="Q89" s="4"/>
      <c r="R89" s="7"/>
      <c r="S89" s="4"/>
      <c r="T89" s="5"/>
      <c r="U89" s="5"/>
      <c r="W89" s="11"/>
      <c r="AB89" s="5"/>
      <c r="AC89" s="5"/>
      <c r="AE89" s="5"/>
      <c r="AG89" s="12"/>
      <c r="AH89" s="12"/>
      <c r="AI89" s="12"/>
      <c r="AJ89" s="12"/>
      <c r="AK89" s="12"/>
      <c r="AL89" s="12"/>
      <c r="AN89" s="14"/>
      <c r="AP89" s="13"/>
      <c r="AQ89" s="12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G89" s="14"/>
      <c r="BH89" s="14"/>
      <c r="BI89" s="14"/>
      <c r="BJ89" s="14"/>
      <c r="BL89" s="14"/>
      <c r="BM89" s="14"/>
      <c r="BN89" s="14"/>
      <c r="BO89" s="14"/>
      <c r="BQ89" s="15"/>
      <c r="BR89" s="14"/>
      <c r="BS89" s="13"/>
    </row>
    <row r="90" spans="1:71" s="2" customFormat="1" x14ac:dyDescent="0.15">
      <c r="A90" s="19" t="s">
        <v>143</v>
      </c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20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</row>
    <row r="91" spans="1:71" x14ac:dyDescent="0.15">
      <c r="A91" s="3" t="s">
        <v>49</v>
      </c>
      <c r="B91" s="7">
        <v>337.36211006700216</v>
      </c>
      <c r="C91" s="7">
        <v>0.23278856510053128</v>
      </c>
      <c r="D91" s="7">
        <v>337.51681343662921</v>
      </c>
      <c r="E91" s="7">
        <v>0.41226722491922296</v>
      </c>
      <c r="F91" s="8">
        <v>338.58120441436768</v>
      </c>
      <c r="G91" s="8">
        <v>1.7919809966706315</v>
      </c>
      <c r="I91" s="5">
        <v>0.10498703382080297</v>
      </c>
      <c r="J91" s="8">
        <f>K91*L91</f>
        <v>74.872736252195594</v>
      </c>
      <c r="K91" s="7">
        <v>0.31028382606949084</v>
      </c>
      <c r="L91" s="9">
        <v>241.30402541648166</v>
      </c>
      <c r="N91" s="9">
        <v>16156.689192513501</v>
      </c>
      <c r="O91" s="10">
        <v>5.3726888344394597E-2</v>
      </c>
      <c r="P91" s="5">
        <v>7.080353520377243E-2</v>
      </c>
      <c r="Q91" s="4">
        <v>0.39431524883728358</v>
      </c>
      <c r="R91" s="7">
        <v>0.14357086068159147</v>
      </c>
      <c r="S91" s="4">
        <v>5.3253228289907861E-2</v>
      </c>
      <c r="T91" s="5">
        <v>7.9115843807373562E-2</v>
      </c>
      <c r="U91" s="5">
        <v>0.95243329612116323</v>
      </c>
      <c r="W91" s="11" t="s">
        <v>61</v>
      </c>
      <c r="Y91" s="1" t="s">
        <v>52</v>
      </c>
      <c r="Z91" s="1" t="s">
        <v>57</v>
      </c>
      <c r="AB91" s="5">
        <v>0.15</v>
      </c>
      <c r="AC91" s="5">
        <v>0.04</v>
      </c>
      <c r="AE91" s="5">
        <v>0.10554229751984501</v>
      </c>
      <c r="AG91" s="12">
        <v>18.242000000000001</v>
      </c>
      <c r="AH91" s="12">
        <v>0.13499080000000002</v>
      </c>
      <c r="AI91" s="12">
        <v>15.737</v>
      </c>
      <c r="AJ91" s="12">
        <v>9.7569400000000001E-2</v>
      </c>
      <c r="AK91" s="12">
        <v>37.886000000000003</v>
      </c>
      <c r="AL91" s="12">
        <v>0.31445380000000001</v>
      </c>
      <c r="AN91" s="14">
        <v>1.6199999999999999E-2</v>
      </c>
      <c r="AP91" s="13">
        <v>7625.1437599999999</v>
      </c>
      <c r="AQ91" s="12">
        <v>0.43033680000000002</v>
      </c>
      <c r="AR91" s="14">
        <v>18.196224999999998</v>
      </c>
      <c r="AS91" s="14">
        <v>2.5293599999999999E-2</v>
      </c>
      <c r="AT91" s="14" t="s">
        <v>96</v>
      </c>
      <c r="AU91" s="14" t="s">
        <v>97</v>
      </c>
      <c r="AV91" s="14">
        <v>4.9252599999999997</v>
      </c>
      <c r="AW91" s="14">
        <v>1.57996E-2</v>
      </c>
      <c r="AX91" s="14">
        <v>0.28221000000000002</v>
      </c>
      <c r="AY91" s="14">
        <v>3.9699600000000002E-2</v>
      </c>
      <c r="AZ91" s="14">
        <v>0.18515000000000001</v>
      </c>
      <c r="BA91" s="14">
        <v>0.17969959999999999</v>
      </c>
      <c r="BB91" s="14">
        <v>1.99003</v>
      </c>
      <c r="BC91" s="14">
        <v>9.9697999999999991E-3</v>
      </c>
      <c r="BD91" s="14">
        <v>0.95918000000000003</v>
      </c>
      <c r="BE91" s="14">
        <v>1.1969788E-2</v>
      </c>
      <c r="BG91" s="14">
        <v>1.9963309701500025</v>
      </c>
      <c r="BH91" s="14">
        <v>6.6016161928531588E-4</v>
      </c>
      <c r="BI91" s="14">
        <v>0.95715531878129834</v>
      </c>
      <c r="BJ91" s="14">
        <v>4.5848670359039899E-6</v>
      </c>
      <c r="BL91" s="14">
        <v>4.9270849068319489</v>
      </c>
      <c r="BM91" s="14">
        <v>4.0177045435008272E-3</v>
      </c>
      <c r="BN91" s="14">
        <v>5.6475088932436107E-2</v>
      </c>
      <c r="BO91" s="14">
        <v>1.0613166050092916E-4</v>
      </c>
      <c r="BQ91" s="15">
        <v>2.1680999999999999</v>
      </c>
      <c r="BR91" s="14">
        <v>4.9270849068319489</v>
      </c>
      <c r="BS91" s="13">
        <v>0</v>
      </c>
    </row>
    <row r="92" spans="1:71" x14ac:dyDescent="0.15">
      <c r="A92" s="3" t="s">
        <v>50</v>
      </c>
      <c r="B92" s="7">
        <v>337.25281808467167</v>
      </c>
      <c r="C92" s="7">
        <v>0.23306642402426533</v>
      </c>
      <c r="D92" s="7">
        <v>337.23582099925557</v>
      </c>
      <c r="E92" s="7">
        <v>0.41345584064068819</v>
      </c>
      <c r="F92" s="8">
        <v>337.11850643157959</v>
      </c>
      <c r="G92" s="8">
        <v>1.8018984142403172</v>
      </c>
      <c r="I92" s="5">
        <v>0.10510156865567766</v>
      </c>
      <c r="J92" s="8">
        <f>K92*L92</f>
        <v>74.975809887651394</v>
      </c>
      <c r="K92" s="7">
        <v>0.31675117388774965</v>
      </c>
      <c r="L92" s="9">
        <v>236.70254783087665</v>
      </c>
      <c r="N92" s="9">
        <v>15848.906943376731</v>
      </c>
      <c r="O92" s="10">
        <v>5.370902369577385E-2</v>
      </c>
      <c r="P92" s="5">
        <v>7.0910417242604551E-2</v>
      </c>
      <c r="Q92" s="4">
        <v>0.39392944583159228</v>
      </c>
      <c r="R92" s="7">
        <v>0.14408592795569714</v>
      </c>
      <c r="S92" s="4">
        <v>5.3218820372334413E-2</v>
      </c>
      <c r="T92" s="5">
        <v>7.9533090047251898E-2</v>
      </c>
      <c r="U92" s="5">
        <v>0.9523495852814815</v>
      </c>
      <c r="W92" s="11" t="s">
        <v>61</v>
      </c>
      <c r="Y92" s="1" t="s">
        <v>52</v>
      </c>
      <c r="Z92" s="1" t="s">
        <v>57</v>
      </c>
      <c r="AB92" s="5">
        <v>0.15</v>
      </c>
      <c r="AC92" s="5">
        <v>0.04</v>
      </c>
      <c r="AE92" s="5">
        <v>9.1685106789046733E-2</v>
      </c>
      <c r="AG92" s="12">
        <v>18.242000000000001</v>
      </c>
      <c r="AH92" s="12">
        <v>0.13499080000000002</v>
      </c>
      <c r="AI92" s="12">
        <v>15.737</v>
      </c>
      <c r="AJ92" s="12">
        <v>9.7569400000000001E-2</v>
      </c>
      <c r="AK92" s="12">
        <v>37.886000000000003</v>
      </c>
      <c r="AL92" s="12">
        <v>0.31445380000000001</v>
      </c>
      <c r="AN92" s="14">
        <v>1.6199999999999999E-2</v>
      </c>
      <c r="AP92" s="13">
        <v>7561.2606299999998</v>
      </c>
      <c r="AQ92" s="12">
        <v>0.53698000000000001</v>
      </c>
      <c r="AR92" s="14">
        <v>18.202197699999999</v>
      </c>
      <c r="AS92" s="14">
        <v>2.0431999999999999E-2</v>
      </c>
      <c r="AT92" s="14" t="s">
        <v>96</v>
      </c>
      <c r="AU92" s="14" t="s">
        <v>97</v>
      </c>
      <c r="AV92" s="14">
        <v>4.9321299999999999</v>
      </c>
      <c r="AW92" s="14">
        <v>1.7758978000000002E-2</v>
      </c>
      <c r="AX92" s="14">
        <v>0.29485</v>
      </c>
      <c r="AY92" s="14">
        <v>3.197498E-2</v>
      </c>
      <c r="AZ92" s="14">
        <v>0.18579000000000001</v>
      </c>
      <c r="BA92" s="14">
        <v>0.15969800000000001</v>
      </c>
      <c r="BB92" s="14">
        <v>1.9942</v>
      </c>
      <c r="BC92" s="14">
        <v>9.9679999999999994E-3</v>
      </c>
      <c r="BD92" s="14">
        <v>0.95889000000000002</v>
      </c>
      <c r="BE92" s="14">
        <v>1.099698E-2</v>
      </c>
      <c r="BG92" s="14">
        <v>1.9996851531987616</v>
      </c>
      <c r="BH92" s="14">
        <v>6.3916152068533324E-4</v>
      </c>
      <c r="BI92" s="14">
        <v>0.95713168135902094</v>
      </c>
      <c r="BJ92" s="14">
        <v>4.4389103089113377E-6</v>
      </c>
      <c r="BL92" s="14">
        <v>4.9338492607444859</v>
      </c>
      <c r="BM92" s="14">
        <v>4.0434158170882563E-3</v>
      </c>
      <c r="BN92" s="14">
        <v>5.8946967021321191E-2</v>
      </c>
      <c r="BO92" s="14">
        <v>1.1008951880475409E-4</v>
      </c>
      <c r="BQ92" s="15">
        <v>2.1680999999999999</v>
      </c>
      <c r="BR92" s="14">
        <v>4.9338492607444859</v>
      </c>
      <c r="BS92" s="13">
        <v>0</v>
      </c>
    </row>
    <row r="93" spans="1:71" x14ac:dyDescent="0.15">
      <c r="A93" s="3" t="s">
        <v>51</v>
      </c>
      <c r="B93" s="7">
        <v>337.11894216390158</v>
      </c>
      <c r="C93" s="7">
        <v>0.2350544939358814</v>
      </c>
      <c r="D93" s="7">
        <v>337.30770418518779</v>
      </c>
      <c r="E93" s="7">
        <v>0.42030710678463934</v>
      </c>
      <c r="F93" s="8">
        <v>338.60981464385986</v>
      </c>
      <c r="G93" s="8">
        <v>1.8433322804211962</v>
      </c>
      <c r="I93" s="5">
        <v>0.10353643804699666</v>
      </c>
      <c r="J93" s="8">
        <f>K93*L93</f>
        <v>74.607683507557056</v>
      </c>
      <c r="K93" s="7">
        <v>0.3547678749801777</v>
      </c>
      <c r="L93" s="9">
        <v>210.2999983065707</v>
      </c>
      <c r="N93" s="9">
        <v>14089.080778929634</v>
      </c>
      <c r="O93" s="10">
        <v>5.3687141018521151E-2</v>
      </c>
      <c r="P93" s="5">
        <v>7.154293079074181E-2</v>
      </c>
      <c r="Q93" s="4">
        <v>0.39402813138290604</v>
      </c>
      <c r="R93" s="7">
        <v>0.14644721982233805</v>
      </c>
      <c r="S93" s="4">
        <v>5.3253849753487542E-2</v>
      </c>
      <c r="T93" s="5">
        <v>8.1383491214774048E-2</v>
      </c>
      <c r="U93" s="5">
        <v>0.95153490301493882</v>
      </c>
      <c r="W93" s="11" t="s">
        <v>61</v>
      </c>
      <c r="Y93" s="1" t="s">
        <v>52</v>
      </c>
      <c r="Z93" s="1" t="s">
        <v>57</v>
      </c>
      <c r="AB93" s="5">
        <v>0.15</v>
      </c>
      <c r="AC93" s="5">
        <v>0.04</v>
      </c>
      <c r="AE93" s="5">
        <v>4.2366990812670036E-2</v>
      </c>
      <c r="AG93" s="12">
        <v>18.242000000000001</v>
      </c>
      <c r="AH93" s="12">
        <v>0.13499080000000002</v>
      </c>
      <c r="AI93" s="12">
        <v>15.737</v>
      </c>
      <c r="AJ93" s="12">
        <v>9.7569400000000001E-2</v>
      </c>
      <c r="AK93" s="12">
        <v>37.886000000000003</v>
      </c>
      <c r="AL93" s="12">
        <v>0.31445380000000001</v>
      </c>
      <c r="AN93" s="14">
        <v>1.6199999999999999E-2</v>
      </c>
      <c r="AP93" s="13">
        <v>7120.1984979999997</v>
      </c>
      <c r="AQ93" s="12">
        <v>0.50374799999999997</v>
      </c>
      <c r="AR93" s="14">
        <v>18.151544000000001</v>
      </c>
      <c r="AS93" s="14">
        <v>2.530396E-2</v>
      </c>
      <c r="AT93" s="14" t="s">
        <v>96</v>
      </c>
      <c r="AU93" s="14" t="s">
        <v>97</v>
      </c>
      <c r="AV93" s="14">
        <v>4.91073</v>
      </c>
      <c r="AW93" s="14">
        <v>1.8996800000000001E-2</v>
      </c>
      <c r="AX93" s="14">
        <v>0.28300360000000002</v>
      </c>
      <c r="AY93" s="14">
        <v>5.3019999999999998E-2</v>
      </c>
      <c r="AZ93" s="14">
        <v>0.18404999999999999</v>
      </c>
      <c r="BA93" s="14">
        <v>0.33099600000000001</v>
      </c>
      <c r="BB93" s="14">
        <v>1.9891300000000001</v>
      </c>
      <c r="BC93" s="14">
        <v>9.9699599999999999E-3</v>
      </c>
      <c r="BD93" s="14">
        <v>0.95799999999999996</v>
      </c>
      <c r="BE93" s="14">
        <v>1.0996799999999999E-2</v>
      </c>
      <c r="BG93" s="14">
        <v>1.9916582035730568</v>
      </c>
      <c r="BH93" s="14">
        <v>6.3726381371383709E-4</v>
      </c>
      <c r="BI93" s="14">
        <v>0.95718824845602923</v>
      </c>
      <c r="BJ93" s="14">
        <v>4.425992494834915E-6</v>
      </c>
      <c r="BL93" s="14">
        <v>4.9117359212453557</v>
      </c>
      <c r="BM93" s="14">
        <v>4.0397423584098927E-3</v>
      </c>
      <c r="BN93" s="14">
        <v>5.6673612660196958E-2</v>
      </c>
      <c r="BO93" s="14">
        <v>1.092047706792858E-4</v>
      </c>
      <c r="BQ93" s="15">
        <v>2.1680999999999999</v>
      </c>
      <c r="BR93" s="14">
        <v>4.9117359212453557</v>
      </c>
      <c r="BS93" s="13">
        <v>0</v>
      </c>
    </row>
    <row r="94" spans="1:71" x14ac:dyDescent="0.15">
      <c r="A94" s="3" t="s">
        <v>52</v>
      </c>
      <c r="B94" s="7">
        <v>337.1308076370866</v>
      </c>
      <c r="C94" s="7">
        <v>0.23165924479976072</v>
      </c>
      <c r="D94" s="7">
        <v>337.3030418559627</v>
      </c>
      <c r="E94" s="7">
        <v>0.40874074271374838</v>
      </c>
      <c r="F94" s="8">
        <v>338.49179744720459</v>
      </c>
      <c r="G94" s="8">
        <v>1.7442802209573733</v>
      </c>
      <c r="I94" s="5">
        <v>0.10369872673031603</v>
      </c>
      <c r="J94" s="8">
        <f>K94*L94</f>
        <v>74.84656361611421</v>
      </c>
      <c r="K94" s="7">
        <v>0.31161239786171951</v>
      </c>
      <c r="L94" s="9">
        <v>240.1912251557076</v>
      </c>
      <c r="N94" s="9">
        <v>16088.360424407634</v>
      </c>
      <c r="O94" s="10">
        <v>5.3689080470078317E-2</v>
      </c>
      <c r="P94" s="5">
        <v>7.0507112173440911E-2</v>
      </c>
      <c r="Q94" s="4">
        <v>0.39402173044568811</v>
      </c>
      <c r="R94" s="7">
        <v>0.1424188218358389</v>
      </c>
      <c r="S94" s="4">
        <v>5.3251060953290026E-2</v>
      </c>
      <c r="T94" s="5">
        <v>7.7008729878783252E-2</v>
      </c>
      <c r="U94" s="5">
        <v>0.96206283190064978</v>
      </c>
      <c r="W94" s="11" t="s">
        <v>61</v>
      </c>
      <c r="Y94" s="1" t="s">
        <v>52</v>
      </c>
      <c r="Z94" s="1" t="s">
        <v>57</v>
      </c>
      <c r="AB94" s="5">
        <v>0.15</v>
      </c>
      <c r="AC94" s="5">
        <v>0.04</v>
      </c>
      <c r="AE94" s="5">
        <v>8.9886170128539167E-2</v>
      </c>
      <c r="AG94" s="12">
        <v>18.242000000000001</v>
      </c>
      <c r="AH94" s="12">
        <v>0.13499080000000002</v>
      </c>
      <c r="AI94" s="12">
        <v>15.737</v>
      </c>
      <c r="AJ94" s="12">
        <v>9.7569400000000001E-2</v>
      </c>
      <c r="AK94" s="12">
        <v>37.886000000000003</v>
      </c>
      <c r="AL94" s="12">
        <v>0.31445380000000001</v>
      </c>
      <c r="AN94" s="14">
        <v>1.6199999999999999E-2</v>
      </c>
      <c r="AP94" s="13">
        <v>7610.6549839999998</v>
      </c>
      <c r="AQ94" s="12">
        <v>0.42979600000000001</v>
      </c>
      <c r="AR94" s="14">
        <v>18.195684679999999</v>
      </c>
      <c r="AS94" s="14">
        <v>2.4231200000000001E-2</v>
      </c>
      <c r="AT94" s="14" t="s">
        <v>96</v>
      </c>
      <c r="AU94" s="14" t="s">
        <v>97</v>
      </c>
      <c r="AV94" s="14">
        <v>4.9254300000000004</v>
      </c>
      <c r="AW94" s="14">
        <v>1.63968E-2</v>
      </c>
      <c r="AX94" s="14">
        <v>0.28688570000000002</v>
      </c>
      <c r="AY94" s="14">
        <v>3.6996800000000003E-2</v>
      </c>
      <c r="AZ94" s="14">
        <v>0.18321346999999999</v>
      </c>
      <c r="BA94" s="14">
        <v>0.233098</v>
      </c>
      <c r="BB94" s="14">
        <v>1.9923999999999999</v>
      </c>
      <c r="BC94" s="14">
        <v>9.9699599999999999E-3</v>
      </c>
      <c r="BD94" s="14">
        <v>0.95886894</v>
      </c>
      <c r="BE94" s="14">
        <v>1.1099680000000001E-2</v>
      </c>
      <c r="BG94" s="14">
        <v>1.9977726761609234</v>
      </c>
      <c r="BH94" s="14">
        <v>6.4090355236907839E-4</v>
      </c>
      <c r="BI94" s="14">
        <v>0.95714515886656371</v>
      </c>
      <c r="BJ94" s="14">
        <v>4.4510712131249019E-6</v>
      </c>
      <c r="BL94" s="14">
        <v>4.9272323568629588</v>
      </c>
      <c r="BM94" s="14">
        <v>4.0236685757801148E-3</v>
      </c>
      <c r="BN94" s="14">
        <v>5.7421203531627746E-2</v>
      </c>
      <c r="BO94" s="14">
        <v>1.0756388007332865E-4</v>
      </c>
      <c r="BQ94" s="15">
        <v>2.1680999999999999</v>
      </c>
      <c r="BR94" s="14">
        <v>4.9272323568629588</v>
      </c>
      <c r="BS94" s="13">
        <v>0</v>
      </c>
    </row>
    <row r="95" spans="1:71" x14ac:dyDescent="0.15">
      <c r="A95" s="3" t="s">
        <v>53</v>
      </c>
      <c r="B95" s="7">
        <v>337.27109090851337</v>
      </c>
      <c r="C95" s="7">
        <v>0.23235757434409648</v>
      </c>
      <c r="D95" s="7">
        <v>337.33066553966785</v>
      </c>
      <c r="E95" s="7">
        <v>0.41368507154307754</v>
      </c>
      <c r="F95" s="8">
        <v>337.74077892303467</v>
      </c>
      <c r="G95" s="8">
        <v>1.8415890380392315</v>
      </c>
      <c r="I95" s="5">
        <v>0.1054123105086533</v>
      </c>
      <c r="J95" s="8">
        <f>K95*L95</f>
        <v>74.896698728341974</v>
      </c>
      <c r="K95" s="7">
        <v>0.29130855853765891</v>
      </c>
      <c r="L95" s="9">
        <v>257.10435389992051</v>
      </c>
      <c r="N95" s="9">
        <v>17211.598287615285</v>
      </c>
      <c r="O95" s="10">
        <v>5.3712010513889248E-2</v>
      </c>
      <c r="P95" s="5">
        <v>7.0691022409944862E-2</v>
      </c>
      <c r="Q95" s="4">
        <v>0.39405965558049322</v>
      </c>
      <c r="R95" s="7">
        <v>0.14413163845506968</v>
      </c>
      <c r="S95" s="4">
        <v>5.3233450992091487E-2</v>
      </c>
      <c r="T95" s="5">
        <v>8.1293940235393602E-2</v>
      </c>
      <c r="U95" s="5">
        <v>0.94023063603394608</v>
      </c>
      <c r="W95" s="11" t="s">
        <v>61</v>
      </c>
      <c r="Y95" s="1" t="s">
        <v>52</v>
      </c>
      <c r="Z95" s="1" t="s">
        <v>57</v>
      </c>
      <c r="AB95" s="5">
        <v>0.15</v>
      </c>
      <c r="AC95" s="5">
        <v>0.04</v>
      </c>
      <c r="AE95" s="5">
        <v>0.10300907438748341</v>
      </c>
      <c r="AG95" s="12">
        <v>18.242000000000001</v>
      </c>
      <c r="AH95" s="12">
        <v>0.13499080000000002</v>
      </c>
      <c r="AI95" s="12">
        <v>15.737</v>
      </c>
      <c r="AJ95" s="12">
        <v>9.7569400000000001E-2</v>
      </c>
      <c r="AK95" s="12">
        <v>37.886000000000003</v>
      </c>
      <c r="AL95" s="12">
        <v>0.31445380000000001</v>
      </c>
      <c r="AN95" s="14">
        <v>1.6199999999999999E-2</v>
      </c>
      <c r="AP95" s="13">
        <v>7853.3328279999996</v>
      </c>
      <c r="AQ95" s="12">
        <v>0.45969779999999999</v>
      </c>
      <c r="AR95" s="14">
        <v>18.221085800000001</v>
      </c>
      <c r="AS95" s="14">
        <v>2.38996E-2</v>
      </c>
      <c r="AT95" s="14" t="s">
        <v>96</v>
      </c>
      <c r="AU95" s="14" t="s">
        <v>97</v>
      </c>
      <c r="AV95" s="14">
        <v>4.9259729999999999</v>
      </c>
      <c r="AW95" s="14">
        <v>1.7969800000000001E-2</v>
      </c>
      <c r="AX95" s="14">
        <v>0.29444900000000002</v>
      </c>
      <c r="AY95" s="14">
        <v>3.9699600000000002E-2</v>
      </c>
      <c r="AZ95" s="14">
        <v>0.18514359999999999</v>
      </c>
      <c r="BA95" s="14">
        <v>0.19969799999999999</v>
      </c>
      <c r="BB95" s="14">
        <v>1.9911412157702539</v>
      </c>
      <c r="BC95" s="14">
        <v>9.6996800000000005E-3</v>
      </c>
      <c r="BD95" s="14">
        <v>0.95912450000000005</v>
      </c>
      <c r="BE95" s="14">
        <v>1.033038E-2</v>
      </c>
      <c r="BG95" s="14">
        <v>1.9972943841785917</v>
      </c>
      <c r="BH95" s="14">
        <v>6.197873386001823E-4</v>
      </c>
      <c r="BI95" s="14">
        <v>0.95714852946065287</v>
      </c>
      <c r="BJ95" s="14">
        <v>4.3044343969546608E-6</v>
      </c>
      <c r="BL95" s="14">
        <v>4.9281391780602384</v>
      </c>
      <c r="BM95" s="14">
        <v>4.0403436755493622E-3</v>
      </c>
      <c r="BN95" s="14">
        <v>5.9013503850106674E-2</v>
      </c>
      <c r="BO95" s="14">
        <v>1.107195583432591E-4</v>
      </c>
      <c r="BQ95" s="15">
        <v>2.1680999999999999</v>
      </c>
      <c r="BR95" s="14">
        <v>4.9281391780602384</v>
      </c>
      <c r="BS95" s="13">
        <v>0</v>
      </c>
    </row>
    <row r="96" spans="1:71" x14ac:dyDescent="0.15">
      <c r="A96" s="3"/>
      <c r="B96" s="7"/>
      <c r="C96" s="7"/>
      <c r="D96" s="7"/>
      <c r="E96" s="7"/>
      <c r="F96" s="8"/>
      <c r="G96" s="8"/>
      <c r="I96" s="5"/>
      <c r="J96" s="8"/>
      <c r="K96" s="7"/>
      <c r="L96" s="9"/>
      <c r="N96" s="9"/>
      <c r="O96" s="10"/>
      <c r="P96" s="5"/>
      <c r="Q96" s="4"/>
      <c r="R96" s="7"/>
      <c r="S96" s="4"/>
      <c r="T96" s="5"/>
      <c r="U96" s="5"/>
      <c r="W96" s="11"/>
      <c r="AB96" s="5"/>
      <c r="AC96" s="5"/>
      <c r="AE96" s="5"/>
      <c r="AG96" s="12"/>
      <c r="AH96" s="12"/>
      <c r="AI96" s="12"/>
      <c r="AJ96" s="12"/>
      <c r="AK96" s="12"/>
      <c r="AL96" s="12"/>
      <c r="AN96" s="14"/>
      <c r="AP96" s="13"/>
      <c r="AQ96" s="12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G96" s="14"/>
      <c r="BH96" s="14"/>
      <c r="BI96" s="14"/>
      <c r="BJ96" s="14"/>
      <c r="BL96" s="14"/>
      <c r="BM96" s="14"/>
      <c r="BN96" s="14"/>
      <c r="BO96" s="14"/>
      <c r="BQ96" s="15"/>
      <c r="BR96" s="14"/>
      <c r="BS96" s="13"/>
    </row>
    <row r="97" spans="1:71" s="2" customFormat="1" x14ac:dyDescent="0.15">
      <c r="A97" s="19" t="s">
        <v>144</v>
      </c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20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</row>
    <row r="98" spans="1:71" x14ac:dyDescent="0.15">
      <c r="A98" s="3" t="s">
        <v>41</v>
      </c>
      <c r="B98" s="7">
        <v>337.05317102329923</v>
      </c>
      <c r="C98" s="7">
        <v>0.18347438457494999</v>
      </c>
      <c r="D98" s="7">
        <v>336.82212850581197</v>
      </c>
      <c r="E98" s="7">
        <v>0.42909333193234001</v>
      </c>
      <c r="F98" s="8">
        <v>335.22731660242698</v>
      </c>
      <c r="G98" s="8">
        <v>3.16079764223517</v>
      </c>
      <c r="I98" s="5">
        <v>0.103126451473727</v>
      </c>
      <c r="J98" s="8">
        <v>77.430449034653464</v>
      </c>
      <c r="K98" s="7">
        <v>0.86732952404326891</v>
      </c>
      <c r="L98" s="9">
        <v>89.274545473434898</v>
      </c>
      <c r="N98" s="9">
        <v>6133.5826541020897</v>
      </c>
      <c r="O98" s="10">
        <v>5.3676390568796702E-2</v>
      </c>
      <c r="P98" s="5">
        <v>5.5870322579889997E-2</v>
      </c>
      <c r="Q98" s="4">
        <v>0.39336163973147598</v>
      </c>
      <c r="R98" s="7">
        <v>0.14969031393707999</v>
      </c>
      <c r="S98" s="4">
        <v>5.3174226670029197E-2</v>
      </c>
      <c r="T98" s="5">
        <v>0.13565953289848001</v>
      </c>
      <c r="U98" s="5">
        <v>0.36337049504319757</v>
      </c>
      <c r="W98" s="11" t="s">
        <v>60</v>
      </c>
      <c r="Y98" s="1" t="s">
        <v>52</v>
      </c>
      <c r="Z98" s="1" t="s">
        <v>57</v>
      </c>
      <c r="AB98" s="5">
        <v>0.22700000000000001</v>
      </c>
      <c r="AC98" s="5">
        <v>0.02</v>
      </c>
      <c r="AE98" s="5">
        <v>6.7367608324275796E-2</v>
      </c>
      <c r="AG98" s="12">
        <v>18.699400000000001</v>
      </c>
      <c r="AH98" s="12">
        <v>0.3</v>
      </c>
      <c r="AI98" s="12">
        <v>15.6288</v>
      </c>
      <c r="AJ98" s="12">
        <v>0.3</v>
      </c>
      <c r="AK98" s="12">
        <v>38.630000000000003</v>
      </c>
      <c r="AL98" s="12">
        <v>0.6</v>
      </c>
      <c r="AN98" s="14">
        <v>1.554E-2</v>
      </c>
      <c r="AP98" s="13">
        <v>4289.06535568243</v>
      </c>
      <c r="AQ98" s="12">
        <v>0.53705858536539997</v>
      </c>
      <c r="AR98" s="14">
        <v>17.753976290548</v>
      </c>
      <c r="AS98" s="14">
        <v>2.18878567744E-2</v>
      </c>
      <c r="AT98" s="14" t="s">
        <v>96</v>
      </c>
      <c r="AU98" s="14" t="s">
        <v>97</v>
      </c>
      <c r="AV98" s="14">
        <v>4.9257264970804</v>
      </c>
      <c r="AW98" s="14">
        <v>1.5137141525980001E-2</v>
      </c>
      <c r="AX98" s="14">
        <v>0.27738560495846198</v>
      </c>
      <c r="AY98" s="14">
        <v>3.0833508372940001E-2</v>
      </c>
      <c r="AZ98" s="14">
        <v>0.20066373519809899</v>
      </c>
      <c r="BA98" s="14">
        <v>3.5451593263850001E-2</v>
      </c>
      <c r="BB98" s="14">
        <v>1.9921565601423601</v>
      </c>
      <c r="BC98" s="14">
        <v>1.2472933385279999E-2</v>
      </c>
      <c r="BD98" s="14">
        <v>0.958447729831294</v>
      </c>
      <c r="BE98" s="14">
        <v>1.428297101039E-2</v>
      </c>
      <c r="BG98" s="14">
        <v>1.9961827648282899</v>
      </c>
      <c r="BH98" s="14">
        <v>7.5095702850677877E-4</v>
      </c>
      <c r="BI98" s="14">
        <v>0.9571563632060428</v>
      </c>
      <c r="BJ98" s="14">
        <v>5.2154529766036812E-6</v>
      </c>
      <c r="BL98" s="14">
        <v>4.9218393354392882</v>
      </c>
      <c r="BM98" s="14">
        <v>2.1650692886280975E-3</v>
      </c>
      <c r="BN98" s="14">
        <v>5.4055149326353462E-2</v>
      </c>
      <c r="BO98" s="14">
        <v>1.1373189976387121E-4</v>
      </c>
      <c r="BQ98" s="15">
        <v>2.1680999999999999</v>
      </c>
      <c r="BR98" s="14">
        <v>4.9218393354392882</v>
      </c>
      <c r="BS98" s="13">
        <v>0</v>
      </c>
    </row>
    <row r="99" spans="1:71" x14ac:dyDescent="0.15">
      <c r="A99" s="3" t="s">
        <v>42</v>
      </c>
      <c r="B99" s="7">
        <v>337.09411317157901</v>
      </c>
      <c r="C99" s="7">
        <v>0.25351835338862</v>
      </c>
      <c r="D99" s="7">
        <v>336.90551271776098</v>
      </c>
      <c r="E99" s="7">
        <v>0.53848894977385997</v>
      </c>
      <c r="F99" s="8">
        <v>335.60395178531599</v>
      </c>
      <c r="G99" s="8">
        <v>3.8176589076198399</v>
      </c>
      <c r="I99" s="5">
        <v>0.103005608738895</v>
      </c>
      <c r="J99" s="8">
        <v>77.123852419767275</v>
      </c>
      <c r="K99" s="7">
        <v>1.0505600582150139</v>
      </c>
      <c r="L99" s="9">
        <v>73.412130812213505</v>
      </c>
      <c r="N99" s="9">
        <v>5047.21943885359</v>
      </c>
      <c r="O99" s="10">
        <v>5.3683082647648102E-2</v>
      </c>
      <c r="P99" s="5">
        <v>7.7190483431190005E-2</v>
      </c>
      <c r="Q99" s="4">
        <v>0.39347606859911399</v>
      </c>
      <c r="R99" s="7">
        <v>0.18781404918870001</v>
      </c>
      <c r="S99" s="4">
        <v>5.3183064474406502E-2</v>
      </c>
      <c r="T99" s="5">
        <v>0.16532287371321999</v>
      </c>
      <c r="U99" s="5">
        <v>0.44330445724704892</v>
      </c>
      <c r="W99" s="11" t="s">
        <v>60</v>
      </c>
      <c r="Y99" s="1" t="s">
        <v>52</v>
      </c>
      <c r="Z99" s="1" t="s">
        <v>57</v>
      </c>
      <c r="AB99" s="5">
        <v>0.22700000000000001</v>
      </c>
      <c r="AC99" s="5">
        <v>0.02</v>
      </c>
      <c r="AE99" s="5">
        <v>3.3696438059027667E-2</v>
      </c>
      <c r="AG99" s="12">
        <v>18.699400000000001</v>
      </c>
      <c r="AH99" s="12">
        <v>0.3</v>
      </c>
      <c r="AI99" s="12">
        <v>15.6288</v>
      </c>
      <c r="AJ99" s="12">
        <v>0.3</v>
      </c>
      <c r="AK99" s="12">
        <v>38.630000000000003</v>
      </c>
      <c r="AL99" s="12">
        <v>0.6</v>
      </c>
      <c r="AN99" s="14">
        <v>1.5480000000000001E-2</v>
      </c>
      <c r="AP99" s="13">
        <v>3730.3394734716999</v>
      </c>
      <c r="AQ99" s="12">
        <v>0.60188556063777998</v>
      </c>
      <c r="AR99" s="14">
        <v>17.595608704859799</v>
      </c>
      <c r="AS99" s="14">
        <v>3.4413999023110001E-2</v>
      </c>
      <c r="AT99" s="14" t="s">
        <v>96</v>
      </c>
      <c r="AU99" s="14" t="s">
        <v>97</v>
      </c>
      <c r="AV99" s="14">
        <v>4.9286137410373803</v>
      </c>
      <c r="AW99" s="14">
        <v>2.6465884956940001E-2</v>
      </c>
      <c r="AX99" s="14">
        <v>0.28011143771809499</v>
      </c>
      <c r="AY99" s="14">
        <v>3.2098351679459999E-2</v>
      </c>
      <c r="AZ99" s="14">
        <v>0.20712800548333299</v>
      </c>
      <c r="BA99" s="14">
        <v>4.8793349577579997E-2</v>
      </c>
      <c r="BB99" s="14">
        <v>1.99378200752738</v>
      </c>
      <c r="BC99" s="14">
        <v>2.0363412923950001E-2</v>
      </c>
      <c r="BD99" s="14">
        <v>0.95780457021454901</v>
      </c>
      <c r="BE99" s="14">
        <v>2.63149320895E-2</v>
      </c>
      <c r="BG99" s="14">
        <v>1.995797508084975</v>
      </c>
      <c r="BH99" s="14">
        <v>1.1924147403106254E-3</v>
      </c>
      <c r="BI99" s="14">
        <v>0.95715907816709123</v>
      </c>
      <c r="BJ99" s="14">
        <v>8.2814334385100057E-6</v>
      </c>
      <c r="BL99" s="14">
        <v>4.92150947849973</v>
      </c>
      <c r="BM99" s="14">
        <v>2.4417817263380904E-3</v>
      </c>
      <c r="BN99" s="14">
        <v>5.4067693249199231E-2</v>
      </c>
      <c r="BO99" s="14">
        <v>1.3411631716776494E-4</v>
      </c>
      <c r="BQ99" s="15">
        <v>2.1680999999999999</v>
      </c>
      <c r="BR99" s="14">
        <v>4.92150947849973</v>
      </c>
      <c r="BS99" s="13">
        <v>0</v>
      </c>
    </row>
    <row r="100" spans="1:71" x14ac:dyDescent="0.15">
      <c r="A100" s="3" t="s">
        <v>43</v>
      </c>
      <c r="B100" s="7">
        <v>336.95483813116118</v>
      </c>
      <c r="C100" s="7">
        <v>0.20396753646078</v>
      </c>
      <c r="D100" s="7">
        <v>337.294645453751</v>
      </c>
      <c r="E100" s="7">
        <v>0.47914718666994999</v>
      </c>
      <c r="F100" s="8">
        <v>339.63794165036501</v>
      </c>
      <c r="G100" s="8">
        <v>3.26522680382593</v>
      </c>
      <c r="I100" s="5">
        <v>0.1041265229834</v>
      </c>
      <c r="J100" s="8">
        <v>87.30689657929571</v>
      </c>
      <c r="K100" s="7">
        <v>0.78376412130443263</v>
      </c>
      <c r="L100" s="9">
        <v>111.39435221146501</v>
      </c>
      <c r="N100" s="9">
        <v>7645.72054676074</v>
      </c>
      <c r="O100" s="10">
        <v>5.3660318027736902E-2</v>
      </c>
      <c r="P100" s="5">
        <v>6.2128408262590001E-2</v>
      </c>
      <c r="Q100" s="4">
        <v>0.39401020305343099</v>
      </c>
      <c r="R100" s="7">
        <v>0.16695426424738</v>
      </c>
      <c r="S100" s="4">
        <v>5.3277852005759602E-2</v>
      </c>
      <c r="T100" s="5">
        <v>0.14050815441872</v>
      </c>
      <c r="U100" s="5">
        <v>0.52753700961788896</v>
      </c>
      <c r="W100" s="11" t="s">
        <v>60</v>
      </c>
      <c r="Y100" s="1" t="s">
        <v>52</v>
      </c>
      <c r="Z100" s="1" t="s">
        <v>57</v>
      </c>
      <c r="AB100" s="5">
        <v>0.22700000000000001</v>
      </c>
      <c r="AC100" s="5">
        <v>0.02</v>
      </c>
      <c r="AE100" s="5">
        <v>5.5856833916079207E-2</v>
      </c>
      <c r="AG100" s="12">
        <v>18.699400000000001</v>
      </c>
      <c r="AH100" s="12">
        <v>0.3</v>
      </c>
      <c r="AI100" s="12">
        <v>15.6288</v>
      </c>
      <c r="AJ100" s="12">
        <v>0.3</v>
      </c>
      <c r="AK100" s="12">
        <v>38.630000000000003</v>
      </c>
      <c r="AL100" s="12">
        <v>0.6</v>
      </c>
      <c r="AN100" s="14">
        <v>1.753E-2</v>
      </c>
      <c r="AP100" s="13">
        <v>4985.4383232948703</v>
      </c>
      <c r="AQ100" s="12">
        <v>0.29887480942034</v>
      </c>
      <c r="AR100" s="14">
        <v>17.876847158739501</v>
      </c>
      <c r="AS100" s="14">
        <v>2.4940653357199999E-2</v>
      </c>
      <c r="AT100" s="14" t="s">
        <v>96</v>
      </c>
      <c r="AU100" s="14" t="s">
        <v>97</v>
      </c>
      <c r="AV100" s="14">
        <v>4.9186457820960703</v>
      </c>
      <c r="AW100" s="14">
        <v>2.7476506651630001E-2</v>
      </c>
      <c r="AX100" s="14">
        <v>0.27518665096741102</v>
      </c>
      <c r="AY100" s="14">
        <v>3.6647101215849999E-2</v>
      </c>
      <c r="AZ100" s="14">
        <v>0.19593132523086901</v>
      </c>
      <c r="BA100" s="14">
        <v>4.8746565319230002E-2</v>
      </c>
      <c r="BB100" s="14">
        <v>1.9917782221267499</v>
      </c>
      <c r="BC100" s="14">
        <v>1.0646732812919999E-2</v>
      </c>
      <c r="BD100" s="14">
        <v>0.95823436062832201</v>
      </c>
      <c r="BE100" s="14">
        <v>1.6995684500139999E-2</v>
      </c>
      <c r="BG100" s="14">
        <v>1.9951158548872807</v>
      </c>
      <c r="BH100" s="14">
        <v>7.9407704317293931E-4</v>
      </c>
      <c r="BI100" s="14">
        <v>0.95716388187763612</v>
      </c>
      <c r="BJ100" s="14">
        <v>5.5149680386693119E-6</v>
      </c>
      <c r="BL100" s="14">
        <v>4.9177619086699202</v>
      </c>
      <c r="BM100" s="14">
        <v>2.4203657342887078E-3</v>
      </c>
      <c r="BN100" s="14">
        <v>5.4163943809402461E-2</v>
      </c>
      <c r="BO100" s="14">
        <v>9.6989658247002765E-5</v>
      </c>
      <c r="BQ100" s="15">
        <v>2.1680999999999999</v>
      </c>
      <c r="BR100" s="14">
        <v>4.9177619086699202</v>
      </c>
      <c r="BS100" s="13">
        <v>0</v>
      </c>
    </row>
    <row r="101" spans="1:71" x14ac:dyDescent="0.15">
      <c r="A101" s="3" t="s">
        <v>44</v>
      </c>
      <c r="B101" s="7">
        <v>337.03994876600723</v>
      </c>
      <c r="C101" s="7">
        <v>0.20540735557083001</v>
      </c>
      <c r="D101" s="7">
        <v>336.47773184353298</v>
      </c>
      <c r="E101" s="7">
        <v>0.92964410975083001</v>
      </c>
      <c r="F101" s="8">
        <v>332.593894867941</v>
      </c>
      <c r="G101" s="8">
        <v>7.1257686037257502</v>
      </c>
      <c r="I101" s="5">
        <v>0.101720849589259</v>
      </c>
      <c r="J101" s="8">
        <v>85.712114702213569</v>
      </c>
      <c r="K101" s="7">
        <v>1.7350181182560609</v>
      </c>
      <c r="L101" s="9">
        <v>49.401279329789602</v>
      </c>
      <c r="N101" s="9">
        <v>3404.03836809021</v>
      </c>
      <c r="O101" s="10">
        <v>5.3674229372563102E-2</v>
      </c>
      <c r="P101" s="5">
        <v>6.2551586107209997E-2</v>
      </c>
      <c r="Q101" s="4">
        <v>0.39288912078903399</v>
      </c>
      <c r="R101" s="7">
        <v>0.32458866841139</v>
      </c>
      <c r="S101" s="4">
        <v>5.3112490531306698E-2</v>
      </c>
      <c r="T101" s="5">
        <v>0.31259738811721999</v>
      </c>
      <c r="U101" s="5">
        <v>0.25872629061651747</v>
      </c>
      <c r="W101" s="11" t="s">
        <v>60</v>
      </c>
      <c r="Y101" s="1" t="s">
        <v>52</v>
      </c>
      <c r="Z101" s="1" t="s">
        <v>57</v>
      </c>
      <c r="AB101" s="5">
        <v>0.22700000000000001</v>
      </c>
      <c r="AC101" s="5">
        <v>0.02</v>
      </c>
      <c r="AE101" s="5">
        <v>7.1363797849244293E-2</v>
      </c>
      <c r="AG101" s="12">
        <v>18.699400000000001</v>
      </c>
      <c r="AH101" s="12">
        <v>0.3</v>
      </c>
      <c r="AI101" s="12">
        <v>15.6288</v>
      </c>
      <c r="AJ101" s="12">
        <v>0.3</v>
      </c>
      <c r="AK101" s="12">
        <v>38.630000000000003</v>
      </c>
      <c r="AL101" s="12">
        <v>0.6</v>
      </c>
      <c r="AN101" s="14">
        <v>1.72E-2</v>
      </c>
      <c r="AP101" s="13">
        <v>2748.6986263936201</v>
      </c>
      <c r="AQ101" s="12">
        <v>0.42136293288636001</v>
      </c>
      <c r="AR101" s="14">
        <v>17.199839689063801</v>
      </c>
      <c r="AS101" s="14">
        <v>3.3876534899459999E-2</v>
      </c>
      <c r="AT101" s="14" t="s">
        <v>96</v>
      </c>
      <c r="AU101" s="14" t="s">
        <v>97</v>
      </c>
      <c r="AV101" s="14">
        <v>4.9407340204453796</v>
      </c>
      <c r="AW101" s="14">
        <v>3.2303262660799997E-2</v>
      </c>
      <c r="AX101" s="14">
        <v>0.28733578915338998</v>
      </c>
      <c r="AY101" s="14">
        <v>4.6537120217080001E-2</v>
      </c>
      <c r="AZ101" s="14">
        <v>0.22350106226470601</v>
      </c>
      <c r="BA101" s="14">
        <v>5.7405876147849998E-2</v>
      </c>
      <c r="BB101" s="14">
        <v>1.99314243644017</v>
      </c>
      <c r="BC101" s="14">
        <v>9.0108801425000003E-3</v>
      </c>
      <c r="BD101" s="14">
        <v>0.95851578417172201</v>
      </c>
      <c r="BE101" s="14">
        <v>1.1565324664689999E-2</v>
      </c>
      <c r="BG101" s="14">
        <v>1.9974095828577354</v>
      </c>
      <c r="BH101" s="14">
        <v>6.3925580731087172E-4</v>
      </c>
      <c r="BI101" s="14">
        <v>0.9571477176385832</v>
      </c>
      <c r="BJ101" s="14">
        <v>4.439639502494681E-6</v>
      </c>
      <c r="BL101" s="14">
        <v>4.9247717621284908</v>
      </c>
      <c r="BM101" s="14">
        <v>2.691655754289742E-3</v>
      </c>
      <c r="BN101" s="14">
        <v>5.3997503783004157E-2</v>
      </c>
      <c r="BO101" s="14">
        <v>1.8900603069251621E-4</v>
      </c>
      <c r="BQ101" s="15">
        <v>2.1680999999999999</v>
      </c>
      <c r="BR101" s="14">
        <v>4.9247717621284908</v>
      </c>
      <c r="BS101" s="13">
        <v>0</v>
      </c>
    </row>
    <row r="102" spans="1:71" x14ac:dyDescent="0.15">
      <c r="A102" s="3" t="s">
        <v>45</v>
      </c>
      <c r="B102" s="7">
        <v>336.82782706335087</v>
      </c>
      <c r="C102" s="7">
        <v>0.17825982709481</v>
      </c>
      <c r="D102" s="7">
        <v>337.27791654715099</v>
      </c>
      <c r="E102" s="7">
        <v>0.47897764773946999</v>
      </c>
      <c r="F102" s="8">
        <v>340.38215804318298</v>
      </c>
      <c r="G102" s="8">
        <v>3.2841124752008799</v>
      </c>
      <c r="I102" s="5">
        <v>0.10408437973345699</v>
      </c>
      <c r="J102" s="8">
        <v>85.725973292765332</v>
      </c>
      <c r="K102" s="7">
        <v>0.81240280767084272</v>
      </c>
      <c r="L102" s="9">
        <v>105.521512829998</v>
      </c>
      <c r="N102" s="9">
        <v>7243.5856708895799</v>
      </c>
      <c r="O102" s="10">
        <v>5.3639558393005798E-2</v>
      </c>
      <c r="P102" s="5">
        <v>5.431779721156E-2</v>
      </c>
      <c r="Q102" s="4">
        <v>0.393987236278177</v>
      </c>
      <c r="R102" s="7">
        <v>0.1669021690659</v>
      </c>
      <c r="S102" s="4">
        <v>5.3295364895367299E-2</v>
      </c>
      <c r="T102" s="5">
        <v>0.14138346536384999</v>
      </c>
      <c r="U102" s="5">
        <v>0.53885247502284195</v>
      </c>
      <c r="W102" s="11" t="s">
        <v>60</v>
      </c>
      <c r="Y102" s="1" t="s">
        <v>52</v>
      </c>
      <c r="Z102" s="1" t="s">
        <v>57</v>
      </c>
      <c r="AB102" s="5">
        <v>0.22700000000000001</v>
      </c>
      <c r="AC102" s="5">
        <v>0.02</v>
      </c>
      <c r="AE102" s="5">
        <v>5.7244278854146069E-2</v>
      </c>
      <c r="AG102" s="12">
        <v>18.699400000000001</v>
      </c>
      <c r="AH102" s="12">
        <v>0.3</v>
      </c>
      <c r="AI102" s="12">
        <v>15.6288</v>
      </c>
      <c r="AJ102" s="12">
        <v>0.3</v>
      </c>
      <c r="AK102" s="12">
        <v>38.630000000000003</v>
      </c>
      <c r="AL102" s="12">
        <v>0.6</v>
      </c>
      <c r="AN102" s="14">
        <v>1.721E-2</v>
      </c>
      <c r="AP102" s="13">
        <v>4811.0636638552596</v>
      </c>
      <c r="AQ102" s="12">
        <v>0.35731787757597999</v>
      </c>
      <c r="AR102" s="14">
        <v>17.837910612068999</v>
      </c>
      <c r="AS102" s="14">
        <v>2.6869721302260001E-2</v>
      </c>
      <c r="AT102" s="14" t="s">
        <v>96</v>
      </c>
      <c r="AU102" s="14" t="s">
        <v>97</v>
      </c>
      <c r="AV102" s="14">
        <v>4.9200291115929202</v>
      </c>
      <c r="AW102" s="14">
        <v>2.282506843377E-2</v>
      </c>
      <c r="AX102" s="14">
        <v>0.27586944581282102</v>
      </c>
      <c r="AY102" s="14">
        <v>3.83365490117E-2</v>
      </c>
      <c r="AZ102" s="14">
        <v>0.19727017609130401</v>
      </c>
      <c r="BA102" s="14">
        <v>4.3923487748380001E-2</v>
      </c>
      <c r="BB102" s="14">
        <v>1.9927409464314101</v>
      </c>
      <c r="BC102" s="14">
        <v>8.51626976318E-3</v>
      </c>
      <c r="BD102" s="14">
        <v>0.95825359224330098</v>
      </c>
      <c r="BE102" s="14">
        <v>9.0463771093900001E-3</v>
      </c>
      <c r="BG102" s="14">
        <v>1.9961631369840587</v>
      </c>
      <c r="BH102" s="14">
        <v>5.7761147162906849E-4</v>
      </c>
      <c r="BI102" s="14">
        <v>0.95715650152635379</v>
      </c>
      <c r="BJ102" s="14">
        <v>4.0115556416866364E-6</v>
      </c>
      <c r="BL102" s="14">
        <v>4.9184758612922552</v>
      </c>
      <c r="BM102" s="14">
        <v>2.3046047467675029E-3</v>
      </c>
      <c r="BN102" s="14">
        <v>5.41812540925194E-2</v>
      </c>
      <c r="BO102" s="14">
        <v>1.0072939456544292E-4</v>
      </c>
      <c r="BQ102" s="15">
        <v>2.1680999999999999</v>
      </c>
      <c r="BR102" s="14">
        <v>4.9184758612922552</v>
      </c>
      <c r="BS102" s="13">
        <v>0</v>
      </c>
    </row>
    <row r="103" spans="1:71" x14ac:dyDescent="0.15">
      <c r="A103" s="3" t="s">
        <v>46</v>
      </c>
      <c r="B103" s="7">
        <v>336.95381290716375</v>
      </c>
      <c r="C103" s="7">
        <v>0.23772615452637999</v>
      </c>
      <c r="D103" s="7">
        <v>337.24545044356</v>
      </c>
      <c r="E103" s="7">
        <v>0.60444767351622997</v>
      </c>
      <c r="F103" s="8">
        <v>339.25679264344501</v>
      </c>
      <c r="G103" s="8">
        <v>4.2785797388173297</v>
      </c>
      <c r="I103" s="5">
        <v>0.103602448789737</v>
      </c>
      <c r="J103" s="8">
        <v>84.001001023842193</v>
      </c>
      <c r="K103" s="7">
        <v>1.0284166243524038</v>
      </c>
      <c r="L103" s="9">
        <v>81.679933049252099</v>
      </c>
      <c r="N103" s="9">
        <v>5612.1179988428303</v>
      </c>
      <c r="O103" s="10">
        <v>5.3660150455854802E-2</v>
      </c>
      <c r="P103" s="5">
        <v>7.241148083342E-2</v>
      </c>
      <c r="Q103" s="4">
        <v>0.393942665305335</v>
      </c>
      <c r="R103" s="7">
        <v>0.21063992512454</v>
      </c>
      <c r="S103" s="4">
        <v>5.32688859365631E-2</v>
      </c>
      <c r="T103" s="5">
        <v>0.18612948659254999</v>
      </c>
      <c r="U103" s="5">
        <v>0.45634903351375755</v>
      </c>
      <c r="W103" s="11" t="s">
        <v>60</v>
      </c>
      <c r="Y103" s="1" t="s">
        <v>52</v>
      </c>
      <c r="Z103" s="1" t="s">
        <v>57</v>
      </c>
      <c r="AB103" s="5">
        <v>0.22700000000000001</v>
      </c>
      <c r="AC103" s="5">
        <v>0.02</v>
      </c>
      <c r="AE103" s="5">
        <v>1.7698494509688079E-2</v>
      </c>
      <c r="AG103" s="12">
        <v>18.699400000000001</v>
      </c>
      <c r="AH103" s="12">
        <v>0.3</v>
      </c>
      <c r="AI103" s="12">
        <v>15.6288</v>
      </c>
      <c r="AJ103" s="12">
        <v>0.3</v>
      </c>
      <c r="AK103" s="12">
        <v>38.630000000000003</v>
      </c>
      <c r="AL103" s="12">
        <v>0.6</v>
      </c>
      <c r="AN103" s="14">
        <v>1.686E-2</v>
      </c>
      <c r="AP103" s="13">
        <v>4034.3289686708899</v>
      </c>
      <c r="AQ103" s="12">
        <v>0.37015317333057002</v>
      </c>
      <c r="AR103" s="14">
        <v>17.667896837317102</v>
      </c>
      <c r="AS103" s="14">
        <v>3.1129180159250001E-2</v>
      </c>
      <c r="AT103" s="14" t="s">
        <v>96</v>
      </c>
      <c r="AU103" s="14" t="s">
        <v>97</v>
      </c>
      <c r="AV103" s="14">
        <v>4.92562424458482</v>
      </c>
      <c r="AW103" s="14">
        <v>2.9188749622829999E-2</v>
      </c>
      <c r="AX103" s="14">
        <v>0.27893136165930199</v>
      </c>
      <c r="AY103" s="14">
        <v>4.2821075213300003E-2</v>
      </c>
      <c r="AZ103" s="14">
        <v>0.204213204370044</v>
      </c>
      <c r="BA103" s="14">
        <v>4.3680295608090003E-2</v>
      </c>
      <c r="BB103" s="14">
        <v>1.99510886253471</v>
      </c>
      <c r="BC103" s="14">
        <v>1.6890886247179999E-2</v>
      </c>
      <c r="BD103" s="14">
        <v>0.95749539055933397</v>
      </c>
      <c r="BE103" s="14">
        <v>2.3922440288749999E-2</v>
      </c>
      <c r="BG103" s="14">
        <v>1.9961681752322047</v>
      </c>
      <c r="BH103" s="14">
        <v>1.0732107484676685E-3</v>
      </c>
      <c r="BI103" s="14">
        <v>0.95715646602107662</v>
      </c>
      <c r="BJ103" s="14">
        <v>7.45353007081187E-6</v>
      </c>
      <c r="BL103" s="14">
        <v>4.9203844165006192</v>
      </c>
      <c r="BM103" s="14">
        <v>2.4986131038308573E-3</v>
      </c>
      <c r="BN103" s="14">
        <v>5.415698428605295E-2</v>
      </c>
      <c r="BO103" s="14">
        <v>1.227996800663302E-4</v>
      </c>
      <c r="BQ103" s="15">
        <v>2.1680999999999999</v>
      </c>
      <c r="BR103" s="14">
        <v>4.9203844165006192</v>
      </c>
      <c r="BS103" s="13">
        <v>0</v>
      </c>
    </row>
    <row r="104" spans="1:71" x14ac:dyDescent="0.15">
      <c r="A104" s="3" t="s">
        <v>47</v>
      </c>
      <c r="B104" s="7">
        <v>336.81327263750109</v>
      </c>
      <c r="C104" s="7">
        <v>0.1942568091753</v>
      </c>
      <c r="D104" s="7">
        <v>337.057445768555</v>
      </c>
      <c r="E104" s="7">
        <v>0.36242821737586001</v>
      </c>
      <c r="F104" s="8">
        <v>338.74234407172497</v>
      </c>
      <c r="G104" s="8">
        <v>2.4862537210751401</v>
      </c>
      <c r="I104" s="5">
        <v>0.10405933114595101</v>
      </c>
      <c r="J104" s="8">
        <v>87.717129200752225</v>
      </c>
      <c r="K104" s="7">
        <v>0.78188485727536894</v>
      </c>
      <c r="L104" s="9">
        <v>112.186760473172</v>
      </c>
      <c r="N104" s="9">
        <v>7700.27445446211</v>
      </c>
      <c r="O104" s="10">
        <v>5.3637179535383502E-2</v>
      </c>
      <c r="P104" s="5">
        <v>5.9194751217290002E-2</v>
      </c>
      <c r="Q104" s="4">
        <v>0.39368459178651499</v>
      </c>
      <c r="R104" s="7">
        <v>0.12635957988648</v>
      </c>
      <c r="S104" s="4">
        <v>5.3256787510617701E-2</v>
      </c>
      <c r="T104" s="5">
        <v>0.10489254440676</v>
      </c>
      <c r="U104" s="5">
        <v>0.4960715544562122</v>
      </c>
      <c r="W104" s="11" t="s">
        <v>60</v>
      </c>
      <c r="Y104" s="1" t="s">
        <v>52</v>
      </c>
      <c r="Z104" s="1" t="s">
        <v>57</v>
      </c>
      <c r="AB104" s="5">
        <v>0.22700000000000001</v>
      </c>
      <c r="AC104" s="5">
        <v>0.02</v>
      </c>
      <c r="AE104" s="5">
        <v>4.8104002959953318E-2</v>
      </c>
      <c r="AG104" s="12">
        <v>18.699400000000001</v>
      </c>
      <c r="AH104" s="12">
        <v>0.3</v>
      </c>
      <c r="AI104" s="12">
        <v>15.6288</v>
      </c>
      <c r="AJ104" s="12">
        <v>0.3</v>
      </c>
      <c r="AK104" s="12">
        <v>38.630000000000003</v>
      </c>
      <c r="AL104" s="12">
        <v>0.6</v>
      </c>
      <c r="AN104" s="14">
        <v>1.762E-2</v>
      </c>
      <c r="AP104" s="13">
        <v>4977.8420884255302</v>
      </c>
      <c r="AQ104" s="12">
        <v>0.49863865698435</v>
      </c>
      <c r="AR104" s="14">
        <v>17.882802914549401</v>
      </c>
      <c r="AS104" s="14">
        <v>2.9618183616439999E-2</v>
      </c>
      <c r="AT104" s="14" t="s">
        <v>96</v>
      </c>
      <c r="AU104" s="14" t="s">
        <v>97</v>
      </c>
      <c r="AV104" s="14">
        <v>4.91662370125532</v>
      </c>
      <c r="AW104" s="14">
        <v>2.4130256375559999E-2</v>
      </c>
      <c r="AX104" s="14">
        <v>0.27490589947727301</v>
      </c>
      <c r="AY104" s="14">
        <v>4.000501019035E-2</v>
      </c>
      <c r="AZ104" s="14">
        <v>0.195581214644344</v>
      </c>
      <c r="BA104" s="14">
        <v>4.7094771921479997E-2</v>
      </c>
      <c r="BB104" s="14">
        <v>1.99231277739192</v>
      </c>
      <c r="BC104" s="14">
        <v>1.1492659586330001E-2</v>
      </c>
      <c r="BD104" s="14">
        <v>0.95808512859332395</v>
      </c>
      <c r="BE104" s="14">
        <v>1.6054881012749999E-2</v>
      </c>
      <c r="BG104" s="14">
        <v>1.9951879239841444</v>
      </c>
      <c r="BH104" s="14">
        <v>7.8177881307733605E-4</v>
      </c>
      <c r="BI104" s="14">
        <v>0.9571633739960892</v>
      </c>
      <c r="BJ104" s="14">
        <v>5.4295523548720935E-6</v>
      </c>
      <c r="BL104" s="14">
        <v>4.9157147272129231</v>
      </c>
      <c r="BM104" s="14">
        <v>2.3323944466653538E-3</v>
      </c>
      <c r="BN104" s="14">
        <v>5.4125641103304679E-2</v>
      </c>
      <c r="BO104" s="14">
        <v>9.8066674093193651E-5</v>
      </c>
      <c r="BQ104" s="15">
        <v>2.1680999999999999</v>
      </c>
      <c r="BR104" s="14">
        <v>4.9157147272129231</v>
      </c>
      <c r="BS104" s="13">
        <v>0</v>
      </c>
    </row>
    <row r="105" spans="1:71" x14ac:dyDescent="0.15">
      <c r="A105" s="3" t="s">
        <v>48</v>
      </c>
      <c r="B105" s="7">
        <v>336.89086122508155</v>
      </c>
      <c r="C105" s="7">
        <v>0.18440630789244999</v>
      </c>
      <c r="D105" s="7">
        <v>337.47590245799</v>
      </c>
      <c r="E105" s="7">
        <v>0.68295087462254001</v>
      </c>
      <c r="F105" s="8">
        <v>341.50890338543002</v>
      </c>
      <c r="G105" s="8">
        <v>5.1004650853107698</v>
      </c>
      <c r="I105" s="5">
        <v>0.104296439667388</v>
      </c>
      <c r="J105" s="8">
        <v>74.767731813684435</v>
      </c>
      <c r="K105" s="7">
        <v>1.0703905295007738</v>
      </c>
      <c r="L105" s="9">
        <v>69.850890635734402</v>
      </c>
      <c r="N105" s="9">
        <v>4800.8628048318997</v>
      </c>
      <c r="O105" s="10">
        <v>5.3649861114668497E-2</v>
      </c>
      <c r="P105" s="5">
        <v>5.6180458518050001E-2</v>
      </c>
      <c r="Q105" s="4">
        <v>0.394259071366099</v>
      </c>
      <c r="R105" s="7">
        <v>0.23785995858993</v>
      </c>
      <c r="S105" s="4">
        <v>5.3321894811575898E-2</v>
      </c>
      <c r="T105" s="5">
        <v>0.22296614793568001</v>
      </c>
      <c r="U105" s="5">
        <v>0.33571748682255681</v>
      </c>
      <c r="W105" s="11" t="s">
        <v>60</v>
      </c>
      <c r="Y105" s="1" t="s">
        <v>52</v>
      </c>
      <c r="Z105" s="1" t="s">
        <v>57</v>
      </c>
      <c r="AB105" s="5">
        <v>0.22700000000000001</v>
      </c>
      <c r="AC105" s="5">
        <v>0.02</v>
      </c>
      <c r="AE105" s="5">
        <v>8.1694865485487655E-2</v>
      </c>
      <c r="AG105" s="12">
        <v>18.699400000000001</v>
      </c>
      <c r="AH105" s="12">
        <v>0.3</v>
      </c>
      <c r="AI105" s="12">
        <v>15.6288</v>
      </c>
      <c r="AJ105" s="12">
        <v>0.3</v>
      </c>
      <c r="AK105" s="12">
        <v>38.630000000000003</v>
      </c>
      <c r="AL105" s="12">
        <v>0.6</v>
      </c>
      <c r="AN105" s="14">
        <v>1.4999999999999999E-2</v>
      </c>
      <c r="AP105" s="13">
        <v>3589.8153524816698</v>
      </c>
      <c r="AQ105" s="12">
        <v>0.34190799331269001</v>
      </c>
      <c r="AR105" s="14">
        <v>17.506581310157099</v>
      </c>
      <c r="AS105" s="14">
        <v>2.633412078765E-2</v>
      </c>
      <c r="AT105" s="14" t="s">
        <v>96</v>
      </c>
      <c r="AU105" s="14" t="s">
        <v>97</v>
      </c>
      <c r="AV105" s="14">
        <v>4.9293866511118001</v>
      </c>
      <c r="AW105" s="14">
        <v>2.668903518284E-2</v>
      </c>
      <c r="AX105" s="14">
        <v>0.28156500276012297</v>
      </c>
      <c r="AY105" s="14">
        <v>3.5845564722690001E-2</v>
      </c>
      <c r="AZ105" s="14">
        <v>0.21103903945588201</v>
      </c>
      <c r="BA105" s="14">
        <v>4.5000337960929997E-2</v>
      </c>
      <c r="BB105" s="14">
        <v>1.99206866189821</v>
      </c>
      <c r="BC105" s="14">
        <v>7.5259073288600001E-3</v>
      </c>
      <c r="BD105" s="14">
        <v>0.95871739570980496</v>
      </c>
      <c r="BE105" s="14">
        <v>1.0158383964960001E-2</v>
      </c>
      <c r="BG105" s="14">
        <v>1.9969509153393592</v>
      </c>
      <c r="BH105" s="14">
        <v>5.8917519671143636E-4</v>
      </c>
      <c r="BI105" s="14">
        <v>0.95715094993618277</v>
      </c>
      <c r="BJ105" s="14">
        <v>4.0918428595044904E-6</v>
      </c>
      <c r="BL105" s="14">
        <v>4.9213151959237926</v>
      </c>
      <c r="BM105" s="14">
        <v>2.4527799091649139E-3</v>
      </c>
      <c r="BN105" s="14">
        <v>5.4201972561250963E-2</v>
      </c>
      <c r="BO105" s="14">
        <v>1.3871230383484003E-4</v>
      </c>
      <c r="BQ105" s="15">
        <v>2.1680999999999999</v>
      </c>
      <c r="BR105" s="14">
        <v>4.9213151959237926</v>
      </c>
      <c r="BS105" s="13">
        <v>0</v>
      </c>
    </row>
    <row r="106" spans="1:71" x14ac:dyDescent="0.15">
      <c r="A106" s="3"/>
      <c r="B106" s="7"/>
      <c r="C106" s="7"/>
      <c r="D106" s="7"/>
      <c r="E106" s="7"/>
      <c r="F106" s="8"/>
      <c r="G106" s="8"/>
      <c r="I106" s="5"/>
      <c r="J106" s="8"/>
      <c r="K106" s="7"/>
      <c r="L106" s="9"/>
      <c r="N106" s="9"/>
      <c r="O106" s="10"/>
      <c r="P106" s="5"/>
      <c r="Q106" s="4"/>
      <c r="R106" s="7"/>
      <c r="S106" s="4"/>
      <c r="T106" s="5"/>
      <c r="U106" s="5"/>
      <c r="W106" s="11"/>
      <c r="AB106" s="5"/>
      <c r="AC106" s="5"/>
      <c r="AE106" s="5"/>
      <c r="AG106" s="12"/>
      <c r="AH106" s="12"/>
      <c r="AI106" s="12"/>
      <c r="AJ106" s="12"/>
      <c r="AK106" s="12"/>
      <c r="AL106" s="12"/>
      <c r="AN106" s="14"/>
      <c r="AP106" s="13"/>
      <c r="AQ106" s="12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G106" s="14"/>
      <c r="BH106" s="14"/>
      <c r="BI106" s="14"/>
      <c r="BJ106" s="14"/>
      <c r="BL106" s="14"/>
      <c r="BM106" s="14"/>
      <c r="BN106" s="14"/>
      <c r="BO106" s="14"/>
      <c r="BQ106" s="15"/>
      <c r="BR106" s="14"/>
      <c r="BS106" s="13"/>
    </row>
    <row r="107" spans="1:71" s="2" customFormat="1" x14ac:dyDescent="0.15">
      <c r="A107" s="19" t="s">
        <v>145</v>
      </c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20"/>
      <c r="AO107" s="19"/>
      <c r="AP107" s="19"/>
      <c r="AQ107" s="19"/>
      <c r="AR107" s="19"/>
      <c r="AS107" s="19"/>
      <c r="AT107" s="19"/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</row>
    <row r="108" spans="1:71" x14ac:dyDescent="0.15">
      <c r="A108" s="3" t="s">
        <v>120</v>
      </c>
      <c r="B108" s="7">
        <v>337.00390574789748</v>
      </c>
      <c r="C108" s="7">
        <v>0.17104707691008</v>
      </c>
      <c r="D108" s="7">
        <v>337.48940236387398</v>
      </c>
      <c r="E108" s="7">
        <v>0.35868912944654002</v>
      </c>
      <c r="F108" s="8">
        <v>340.835773213945</v>
      </c>
      <c r="G108" s="8">
        <v>2.0096904651915399</v>
      </c>
      <c r="I108" s="5">
        <v>0.104543997634878</v>
      </c>
      <c r="J108" s="8">
        <v>80.818562932565499</v>
      </c>
      <c r="K108" s="7">
        <v>0.18540221457163236</v>
      </c>
      <c r="L108" s="9">
        <v>435.909372060603</v>
      </c>
      <c r="N108" s="9">
        <v>29423.492035679501</v>
      </c>
      <c r="O108" s="10">
        <v>5.3668338113936398E-2</v>
      </c>
      <c r="P108" s="5">
        <v>5.2093463632510002E-2</v>
      </c>
      <c r="Q108" s="4">
        <v>0.39427760869672102</v>
      </c>
      <c r="R108" s="7">
        <v>0.12492099745151</v>
      </c>
      <c r="S108" s="4">
        <v>5.3306236712607501E-2</v>
      </c>
      <c r="T108" s="5">
        <v>8.2653800384030002E-2</v>
      </c>
      <c r="U108" s="5">
        <v>0.80214811030818411</v>
      </c>
      <c r="W108" s="11" t="s">
        <v>130</v>
      </c>
      <c r="Y108" s="1" t="s">
        <v>74</v>
      </c>
      <c r="Z108" s="1" t="s">
        <v>57</v>
      </c>
      <c r="AB108" s="5">
        <v>0.15</v>
      </c>
      <c r="AC108" s="5">
        <v>0.02</v>
      </c>
      <c r="AE108" s="5">
        <v>7.6499441694627413E-2</v>
      </c>
      <c r="AG108" s="12">
        <v>18.5079969443659</v>
      </c>
      <c r="AH108" s="12">
        <v>0.28847220757233699</v>
      </c>
      <c r="AI108" s="12">
        <v>15.7448455584841</v>
      </c>
      <c r="AJ108" s="12">
        <v>0.22428553274342999</v>
      </c>
      <c r="AK108" s="12">
        <v>37.625747142122002</v>
      </c>
      <c r="AL108" s="12">
        <v>0.55774084348137298</v>
      </c>
      <c r="AN108" s="14">
        <v>1.6199999999999999E-2</v>
      </c>
      <c r="AP108" s="13">
        <v>9685.0117121335697</v>
      </c>
      <c r="AQ108" s="12">
        <v>0.76674585514661997</v>
      </c>
      <c r="AR108" s="14">
        <v>18.298595972253199</v>
      </c>
      <c r="AS108" s="14">
        <v>3.420706908704E-2</v>
      </c>
      <c r="AT108" s="14">
        <v>27.505200289083799</v>
      </c>
      <c r="AU108" s="14">
        <v>3.8253031338179998E-2</v>
      </c>
      <c r="AV108" s="14">
        <v>4.9210112576843503</v>
      </c>
      <c r="AW108" s="14">
        <v>1.5366101247870001E-2</v>
      </c>
      <c r="AX108" s="14">
        <v>0.26873905537850301</v>
      </c>
      <c r="AY108" s="14">
        <v>3.9276464997170003E-2</v>
      </c>
      <c r="AZ108" s="14">
        <v>0.178769298384407</v>
      </c>
      <c r="BA108" s="14">
        <v>4.6786070768039999E-2</v>
      </c>
      <c r="BB108" s="14">
        <v>1.99265720378591</v>
      </c>
      <c r="BC108" s="14">
        <v>8.4463222085999993E-3</v>
      </c>
      <c r="BD108" s="14">
        <v>0.95861565218340505</v>
      </c>
      <c r="BE108" s="14">
        <v>9.1156658948499999E-3</v>
      </c>
      <c r="BG108" s="14">
        <v>1.9972303186932621</v>
      </c>
      <c r="BH108" s="14">
        <v>5.782782870872936E-4</v>
      </c>
      <c r="BI108" s="14">
        <v>0.95714898093956979</v>
      </c>
      <c r="BJ108" s="14">
        <v>4.0161551697534732E-6</v>
      </c>
      <c r="BL108" s="14">
        <v>4.9252955777598935</v>
      </c>
      <c r="BM108" s="14">
        <v>2.1124931709106919E-3</v>
      </c>
      <c r="BN108" s="14">
        <v>5.4191767278654483E-2</v>
      </c>
      <c r="BO108" s="14">
        <v>5.7398186443950212E-5</v>
      </c>
      <c r="BQ108" s="15">
        <v>2.16771</v>
      </c>
      <c r="BR108" s="14">
        <v>4.9257382554873894</v>
      </c>
      <c r="BS108" s="13">
        <v>89.878408413568422</v>
      </c>
    </row>
    <row r="109" spans="1:71" x14ac:dyDescent="0.15">
      <c r="A109" s="3" t="s">
        <v>121</v>
      </c>
      <c r="B109" s="7">
        <v>336.92698352044152</v>
      </c>
      <c r="C109" s="7">
        <v>0.23612386481259001</v>
      </c>
      <c r="D109" s="7">
        <v>337.558458613455</v>
      </c>
      <c r="E109" s="7">
        <v>0.57228600380537997</v>
      </c>
      <c r="F109" s="8">
        <v>341.91061993211002</v>
      </c>
      <c r="G109" s="8">
        <v>3.4069634075986701</v>
      </c>
      <c r="I109" s="5">
        <v>0.10442409091607199</v>
      </c>
      <c r="J109" s="8">
        <v>80.776004612345247</v>
      </c>
      <c r="K109" s="7">
        <v>0.23424199471119869</v>
      </c>
      <c r="L109" s="9">
        <v>344.83997932110998</v>
      </c>
      <c r="N109" s="9">
        <v>23280.524459455999</v>
      </c>
      <c r="O109" s="10">
        <v>5.3655765227722502E-2</v>
      </c>
      <c r="P109" s="5">
        <v>7.1929001613560001E-2</v>
      </c>
      <c r="Q109" s="4">
        <v>0.394372436807573</v>
      </c>
      <c r="R109" s="7">
        <v>0.19927620743961999</v>
      </c>
      <c r="S109" s="4">
        <v>5.3331551437279599E-2</v>
      </c>
      <c r="T109" s="5">
        <v>0.14698588965723999</v>
      </c>
      <c r="U109" s="5">
        <v>0.77553626868563597</v>
      </c>
      <c r="W109" s="11" t="s">
        <v>130</v>
      </c>
      <c r="Y109" s="1" t="s">
        <v>74</v>
      </c>
      <c r="Z109" s="1" t="s">
        <v>57</v>
      </c>
      <c r="AB109" s="5">
        <v>0.15</v>
      </c>
      <c r="AC109" s="5">
        <v>0.02</v>
      </c>
      <c r="AE109" s="5">
        <v>4.8499660674850009E-2</v>
      </c>
      <c r="AG109" s="12">
        <v>18.5079969443659</v>
      </c>
      <c r="AH109" s="12">
        <v>0.28847220757233699</v>
      </c>
      <c r="AI109" s="12">
        <v>15.7448455584841</v>
      </c>
      <c r="AJ109" s="12">
        <v>0.22428553274342999</v>
      </c>
      <c r="AK109" s="12">
        <v>37.625747142122002</v>
      </c>
      <c r="AL109" s="12">
        <v>0.55774084348137298</v>
      </c>
      <c r="AN109" s="14">
        <v>1.6199999999999999E-2</v>
      </c>
      <c r="AP109" s="13">
        <v>8899.0177094646697</v>
      </c>
      <c r="AQ109" s="12">
        <v>1.1571525463236001</v>
      </c>
      <c r="AR109" s="14">
        <v>18.2643060855264</v>
      </c>
      <c r="AS109" s="14">
        <v>6.4456084778539993E-2</v>
      </c>
      <c r="AT109" s="14">
        <v>27.307603464287599</v>
      </c>
      <c r="AU109" s="14">
        <v>7.4875596796560001E-2</v>
      </c>
      <c r="AV109" s="14">
        <v>4.9192955578267101</v>
      </c>
      <c r="AW109" s="14">
        <v>2.825801716747E-2</v>
      </c>
      <c r="AX109" s="14">
        <v>0.26942034079613097</v>
      </c>
      <c r="AY109" s="14">
        <v>6.8499135029430003E-2</v>
      </c>
      <c r="AZ109" s="14">
        <v>0.180153096398673</v>
      </c>
      <c r="BA109" s="14">
        <v>8.3206521214409995E-2</v>
      </c>
      <c r="BB109" s="14">
        <v>1.9937773417390401</v>
      </c>
      <c r="BC109" s="14">
        <v>1.7851225688870001E-2</v>
      </c>
      <c r="BD109" s="14">
        <v>0.95808220456226201</v>
      </c>
      <c r="BE109" s="14">
        <v>2.0336739115210001E-2</v>
      </c>
      <c r="BG109" s="14">
        <v>1.9966782674751069</v>
      </c>
      <c r="BH109" s="14">
        <v>9.8908317665219849E-4</v>
      </c>
      <c r="BI109" s="14">
        <v>0.95715287132586446</v>
      </c>
      <c r="BJ109" s="14">
        <v>6.8692319037626494E-6</v>
      </c>
      <c r="BL109" s="14">
        <v>4.9227515153512682</v>
      </c>
      <c r="BM109" s="14">
        <v>2.4164044363697654E-3</v>
      </c>
      <c r="BN109" s="14">
        <v>5.4215878525878183E-2</v>
      </c>
      <c r="BO109" s="14">
        <v>6.9494578504455178E-5</v>
      </c>
      <c r="BQ109" s="15">
        <v>2.16771</v>
      </c>
      <c r="BR109" s="14">
        <v>4.9231940387401387</v>
      </c>
      <c r="BS109" s="13">
        <v>89.893505185179023</v>
      </c>
    </row>
    <row r="110" spans="1:71" x14ac:dyDescent="0.15">
      <c r="A110" s="3" t="s">
        <v>122</v>
      </c>
      <c r="B110" s="7">
        <v>337.0407973337546</v>
      </c>
      <c r="C110" s="7">
        <v>0.21764282482458999</v>
      </c>
      <c r="D110" s="7">
        <v>337.59750653905002</v>
      </c>
      <c r="E110" s="7">
        <v>0.57870013082345995</v>
      </c>
      <c r="F110" s="8">
        <v>341.43367920836499</v>
      </c>
      <c r="G110" s="8">
        <v>3.4794975033890299</v>
      </c>
      <c r="I110" s="5">
        <v>0.104696276604458</v>
      </c>
      <c r="J110" s="8">
        <v>80.812491657177645</v>
      </c>
      <c r="K110" s="7">
        <v>0.19710357585726312</v>
      </c>
      <c r="L110" s="9">
        <v>410.00012965619499</v>
      </c>
      <c r="N110" s="9">
        <v>27674.151642806799</v>
      </c>
      <c r="O110" s="10">
        <v>5.3674368072001398E-2</v>
      </c>
      <c r="P110" s="5">
        <v>6.6277424546379998E-2</v>
      </c>
      <c r="Q110" s="4">
        <v>0.39442606031244198</v>
      </c>
      <c r="R110" s="7">
        <v>0.20149002871728999</v>
      </c>
      <c r="S110" s="4">
        <v>5.3320316479156298E-2</v>
      </c>
      <c r="T110" s="5">
        <v>0.15025194319499</v>
      </c>
      <c r="U110" s="5">
        <v>0.800046051626226</v>
      </c>
      <c r="W110" s="11" t="s">
        <v>130</v>
      </c>
      <c r="Y110" s="1" t="s">
        <v>74</v>
      </c>
      <c r="Z110" s="1" t="s">
        <v>57</v>
      </c>
      <c r="AB110" s="5">
        <v>0.15</v>
      </c>
      <c r="AC110" s="5">
        <v>0.02</v>
      </c>
      <c r="AE110" s="5">
        <v>7.2946161987641478E-2</v>
      </c>
      <c r="AG110" s="12">
        <v>18.5079969443659</v>
      </c>
      <c r="AH110" s="12">
        <v>0.28847220757233699</v>
      </c>
      <c r="AI110" s="12">
        <v>15.7448455584841</v>
      </c>
      <c r="AJ110" s="12">
        <v>0.22428553274342999</v>
      </c>
      <c r="AK110" s="12">
        <v>37.625747142122002</v>
      </c>
      <c r="AL110" s="12">
        <v>0.55774084348137298</v>
      </c>
      <c r="AN110" s="14">
        <v>1.6199999999999999E-2</v>
      </c>
      <c r="AP110" s="13">
        <v>9457.2885600380996</v>
      </c>
      <c r="AQ110" s="12">
        <v>1.43857415314398</v>
      </c>
      <c r="AR110" s="14">
        <v>18.2902746701361</v>
      </c>
      <c r="AS110" s="14">
        <v>6.9636927590519995E-2</v>
      </c>
      <c r="AT110" s="14">
        <v>27.428602567400699</v>
      </c>
      <c r="AU110" s="14">
        <v>7.6378185359410003E-2</v>
      </c>
      <c r="AV110" s="14">
        <v>4.9205550197869403</v>
      </c>
      <c r="AW110" s="14">
        <v>3.3875228454690001E-2</v>
      </c>
      <c r="AX110" s="14">
        <v>0.268939195750029</v>
      </c>
      <c r="AY110" s="14">
        <v>7.9330239092030005E-2</v>
      </c>
      <c r="AZ110" s="14">
        <v>0.17937783427427501</v>
      </c>
      <c r="BA110" s="14">
        <v>8.7658804556529996E-2</v>
      </c>
      <c r="BB110" s="14">
        <v>1.99238889836669</v>
      </c>
      <c r="BC110" s="14">
        <v>1.0352400042549999E-2</v>
      </c>
      <c r="BD110" s="14">
        <v>0.95855082485316601</v>
      </c>
      <c r="BE110" s="14">
        <v>1.1849259722640001E-2</v>
      </c>
      <c r="BG110" s="14">
        <v>1.9967490120663678</v>
      </c>
      <c r="BH110" s="14">
        <v>6.6314569991178757E-4</v>
      </c>
      <c r="BI110" s="14">
        <v>0.95715237277830356</v>
      </c>
      <c r="BJ110" s="14">
        <v>4.60557750198303E-6</v>
      </c>
      <c r="BL110" s="14">
        <v>4.9246134461530326</v>
      </c>
      <c r="BM110" s="14">
        <v>2.5865971373106532E-3</v>
      </c>
      <c r="BN110" s="14">
        <v>5.4201132478159497E-2</v>
      </c>
      <c r="BO110" s="14">
        <v>7.3794755767947728E-5</v>
      </c>
      <c r="BQ110" s="15">
        <v>2.16771</v>
      </c>
      <c r="BR110" s="14">
        <v>4.9250560828388927</v>
      </c>
      <c r="BS110" s="13">
        <v>89.882523917950152</v>
      </c>
    </row>
    <row r="111" spans="1:71" x14ac:dyDescent="0.15">
      <c r="A111" s="3" t="s">
        <v>123</v>
      </c>
      <c r="B111" s="7">
        <v>337.15560982196092</v>
      </c>
      <c r="C111" s="7">
        <v>0.21875811149793001</v>
      </c>
      <c r="D111" s="7">
        <v>337.51542380649698</v>
      </c>
      <c r="E111" s="7">
        <v>0.5117988378535</v>
      </c>
      <c r="F111" s="8">
        <v>339.995047726319</v>
      </c>
      <c r="G111" s="8">
        <v>2.9521516383741</v>
      </c>
      <c r="I111" s="5">
        <v>0.10439588599296599</v>
      </c>
      <c r="J111" s="8">
        <v>80.770721974627861</v>
      </c>
      <c r="K111" s="7">
        <v>0.20773679173706922</v>
      </c>
      <c r="L111" s="9">
        <v>388.81279189513401</v>
      </c>
      <c r="N111" s="9">
        <v>26248.137273549899</v>
      </c>
      <c r="O111" s="10">
        <v>5.3693134482263899E-2</v>
      </c>
      <c r="P111" s="5">
        <v>6.659495849041E-2</v>
      </c>
      <c r="Q111" s="4">
        <v>0.39431334061048001</v>
      </c>
      <c r="R111" s="7">
        <v>0.17823307368652</v>
      </c>
      <c r="S111" s="4">
        <v>5.3286447735034201E-2</v>
      </c>
      <c r="T111" s="5">
        <v>0.12628972918862</v>
      </c>
      <c r="U111" s="5">
        <v>0.8090347571624612</v>
      </c>
      <c r="W111" s="11" t="s">
        <v>130</v>
      </c>
      <c r="Y111" s="1" t="s">
        <v>74</v>
      </c>
      <c r="Z111" s="1" t="s">
        <v>57</v>
      </c>
      <c r="AB111" s="5">
        <v>0.15</v>
      </c>
      <c r="AC111" s="5">
        <v>0.02</v>
      </c>
      <c r="AE111" s="5">
        <v>5.4136101711421691E-2</v>
      </c>
      <c r="AG111" s="12">
        <v>18.5079969443659</v>
      </c>
      <c r="AH111" s="12">
        <v>0.28847220757233699</v>
      </c>
      <c r="AI111" s="12">
        <v>15.7448455584841</v>
      </c>
      <c r="AJ111" s="12">
        <v>0.22428553274342999</v>
      </c>
      <c r="AK111" s="12">
        <v>37.625747142122002</v>
      </c>
      <c r="AL111" s="12">
        <v>0.55774084348137298</v>
      </c>
      <c r="AN111" s="14">
        <v>1.6199999999999999E-2</v>
      </c>
      <c r="AP111" s="13">
        <v>9327.9518162222703</v>
      </c>
      <c r="AQ111" s="12">
        <v>1.13485992027872</v>
      </c>
      <c r="AR111" s="14">
        <v>18.300570167773099</v>
      </c>
      <c r="AS111" s="14">
        <v>5.5219538489290003E-2</v>
      </c>
      <c r="AT111" s="14">
        <v>27.4526863925859</v>
      </c>
      <c r="AU111" s="14">
        <v>6.4078022797289996E-2</v>
      </c>
      <c r="AV111" s="14">
        <v>4.9187795574993203</v>
      </c>
      <c r="AW111" s="14">
        <v>3.5578323166149999E-2</v>
      </c>
      <c r="AX111" s="14">
        <v>0.26881981816142603</v>
      </c>
      <c r="AY111" s="14">
        <v>6.9937430910480006E-2</v>
      </c>
      <c r="AZ111" s="14">
        <v>0.179209295454723</v>
      </c>
      <c r="BA111" s="14">
        <v>7.7085983032810002E-2</v>
      </c>
      <c r="BB111" s="14">
        <v>1.99204623064752</v>
      </c>
      <c r="BC111" s="14">
        <v>1.274320289129E-2</v>
      </c>
      <c r="BD111" s="14">
        <v>0.95820017914608202</v>
      </c>
      <c r="BE111" s="14">
        <v>1.105443971774E-2</v>
      </c>
      <c r="BG111" s="14">
        <v>1.9952814791682054</v>
      </c>
      <c r="BH111" s="14">
        <v>6.7750777546917384E-4</v>
      </c>
      <c r="BI111" s="14">
        <v>0.957162714698919</v>
      </c>
      <c r="BJ111" s="14">
        <v>4.705373620265142E-6</v>
      </c>
      <c r="BL111" s="14">
        <v>4.9227055196139746</v>
      </c>
      <c r="BM111" s="14">
        <v>2.639446194156373E-3</v>
      </c>
      <c r="BN111" s="14">
        <v>5.4175385183112178E-2</v>
      </c>
      <c r="BO111" s="14">
        <v>6.9812427082331782E-5</v>
      </c>
      <c r="BQ111" s="15">
        <v>2.16771</v>
      </c>
      <c r="BR111" s="14">
        <v>4.9231479965851799</v>
      </c>
      <c r="BS111" s="13">
        <v>89.884915813520649</v>
      </c>
    </row>
    <row r="112" spans="1:71" x14ac:dyDescent="0.15">
      <c r="A112" s="3" t="s">
        <v>124</v>
      </c>
      <c r="B112" s="7">
        <v>337.05794211131024</v>
      </c>
      <c r="C112" s="7">
        <v>0.18961237832384001</v>
      </c>
      <c r="D112" s="7">
        <v>337.65822302946498</v>
      </c>
      <c r="E112" s="7">
        <v>0.43986332757653002</v>
      </c>
      <c r="F112" s="8">
        <v>341.79402038425798</v>
      </c>
      <c r="G112" s="8">
        <v>2.5257200459276499</v>
      </c>
      <c r="I112" s="5">
        <v>0.104477261662846</v>
      </c>
      <c r="J112" s="8">
        <v>80.831063787980938</v>
      </c>
      <c r="K112" s="7">
        <v>0.10157940525845555</v>
      </c>
      <c r="L112" s="9">
        <v>795.74263682994399</v>
      </c>
      <c r="N112" s="9">
        <v>53696.5693285253</v>
      </c>
      <c r="O112" s="10">
        <v>5.3677170410816301E-2</v>
      </c>
      <c r="P112" s="5">
        <v>5.77386249191E-2</v>
      </c>
      <c r="Q112" s="4">
        <v>0.39450944479245198</v>
      </c>
      <c r="R112" s="7">
        <v>0.15312704428040999</v>
      </c>
      <c r="S112" s="4">
        <v>5.33288044771058E-2</v>
      </c>
      <c r="T112" s="5">
        <v>0.1067778058229</v>
      </c>
      <c r="U112" s="5">
        <v>0.81055952054713365</v>
      </c>
      <c r="W112" s="11" t="s">
        <v>130</v>
      </c>
      <c r="Y112" s="1" t="s">
        <v>74</v>
      </c>
      <c r="Z112" s="1" t="s">
        <v>57</v>
      </c>
      <c r="AB112" s="5">
        <v>0.15</v>
      </c>
      <c r="AC112" s="5">
        <v>0.02</v>
      </c>
      <c r="AE112" s="5">
        <v>7.3142501956002803E-2</v>
      </c>
      <c r="AG112" s="12">
        <v>18.5079969443659</v>
      </c>
      <c r="AH112" s="12">
        <v>0.28847220757233699</v>
      </c>
      <c r="AI112" s="12">
        <v>15.7448455584841</v>
      </c>
      <c r="AJ112" s="12">
        <v>0.22428553274342999</v>
      </c>
      <c r="AK112" s="12">
        <v>37.625747142122002</v>
      </c>
      <c r="AL112" s="12">
        <v>0.55774084348137298</v>
      </c>
      <c r="AN112" s="14">
        <v>1.6199999999999999E-2</v>
      </c>
      <c r="AP112" s="13">
        <v>11406.684770695299</v>
      </c>
      <c r="AQ112" s="12">
        <v>1.0073001909307799</v>
      </c>
      <c r="AR112" s="14">
        <v>18.382217312641199</v>
      </c>
      <c r="AS112" s="14">
        <v>3.9256628106629998E-2</v>
      </c>
      <c r="AT112" s="14">
        <v>27.9816868781088</v>
      </c>
      <c r="AU112" s="14">
        <v>3.777403407596E-2</v>
      </c>
      <c r="AV112" s="14">
        <v>4.9203669954623601</v>
      </c>
      <c r="AW112" s="14">
        <v>2.209157059653E-2</v>
      </c>
      <c r="AX112" s="14">
        <v>0.26770246394554498</v>
      </c>
      <c r="AY112" s="14">
        <v>4.2462781159220003E-2</v>
      </c>
      <c r="AZ112" s="14">
        <v>0.175857307342734</v>
      </c>
      <c r="BA112" s="14">
        <v>4.2545187192379999E-2</v>
      </c>
      <c r="BB112" s="14">
        <v>1.99283555354723</v>
      </c>
      <c r="BC112" s="14">
        <v>1.059848872639E-2</v>
      </c>
      <c r="BD112" s="14">
        <v>0.95855135240771705</v>
      </c>
      <c r="BE112" s="14">
        <v>1.0404155301179999E-2</v>
      </c>
      <c r="BG112" s="14">
        <v>1.9972083828984295</v>
      </c>
      <c r="BH112" s="14">
        <v>6.3364570977928283E-4</v>
      </c>
      <c r="BI112" s="14">
        <v>0.95714913552434888</v>
      </c>
      <c r="BJ112" s="14">
        <v>4.4006838246379579E-6</v>
      </c>
      <c r="BL112" s="14">
        <v>4.9260686640580955</v>
      </c>
      <c r="BM112" s="14">
        <v>2.2511941634515095E-3</v>
      </c>
      <c r="BN112" s="14">
        <v>5.4217136691545799E-2</v>
      </c>
      <c r="BO112" s="14">
        <v>5.7447565860062346E-5</v>
      </c>
      <c r="BQ112" s="15">
        <v>2.16771</v>
      </c>
      <c r="BR112" s="14">
        <v>4.9265112838299148</v>
      </c>
      <c r="BS112" s="13">
        <v>89.852537998202919</v>
      </c>
    </row>
    <row r="113" spans="1:71" x14ac:dyDescent="0.15">
      <c r="A113" s="3" t="s">
        <v>125</v>
      </c>
      <c r="B113" s="7">
        <v>337.0029430591876</v>
      </c>
      <c r="C113" s="7">
        <v>0.16472840532242999</v>
      </c>
      <c r="D113" s="7">
        <v>337.40347833537101</v>
      </c>
      <c r="E113" s="7">
        <v>0.31351756095213001</v>
      </c>
      <c r="F113" s="8">
        <v>340.16477000450601</v>
      </c>
      <c r="G113" s="8">
        <v>1.61391038340075</v>
      </c>
      <c r="I113" s="5">
        <v>0.10455313839976101</v>
      </c>
      <c r="J113" s="8">
        <v>80.871389569842478</v>
      </c>
      <c r="K113" s="7">
        <v>9.021985392650092E-2</v>
      </c>
      <c r="L113" s="9">
        <v>896.38129580353404</v>
      </c>
      <c r="N113" s="9">
        <v>60486.104777699402</v>
      </c>
      <c r="O113" s="10">
        <v>5.3668180762188801E-2</v>
      </c>
      <c r="P113" s="5">
        <v>5.0169212039010001E-2</v>
      </c>
      <c r="Q113" s="4">
        <v>0.39415962673927901</v>
      </c>
      <c r="R113" s="7">
        <v>0.10921249403425</v>
      </c>
      <c r="S113" s="4">
        <v>5.3290441824465497E-2</v>
      </c>
      <c r="T113" s="5">
        <v>6.3503792769070005E-2</v>
      </c>
      <c r="U113" s="5">
        <v>0.85454826947426821</v>
      </c>
      <c r="W113" s="11" t="s">
        <v>130</v>
      </c>
      <c r="Y113" s="1" t="s">
        <v>74</v>
      </c>
      <c r="Z113" s="1" t="s">
        <v>57</v>
      </c>
      <c r="AB113" s="5">
        <v>0.15</v>
      </c>
      <c r="AC113" s="5">
        <v>0.02</v>
      </c>
      <c r="AE113" s="5">
        <v>9.355270749354383E-2</v>
      </c>
      <c r="AG113" s="12">
        <v>18.5079969443659</v>
      </c>
      <c r="AH113" s="12">
        <v>0.28847220757233699</v>
      </c>
      <c r="AI113" s="12">
        <v>15.7448455584841</v>
      </c>
      <c r="AJ113" s="12">
        <v>0.22428553274342999</v>
      </c>
      <c r="AK113" s="12">
        <v>37.625747142122002</v>
      </c>
      <c r="AL113" s="12">
        <v>0.55774084348137298</v>
      </c>
      <c r="AN113" s="14">
        <v>1.6199999999999999E-2</v>
      </c>
      <c r="AP113" s="13">
        <v>11673.217039998</v>
      </c>
      <c r="AQ113" s="12">
        <v>0.53075593167011004</v>
      </c>
      <c r="AR113" s="14">
        <v>18.403950700151</v>
      </c>
      <c r="AS113" s="14">
        <v>2.439753499692E-2</v>
      </c>
      <c r="AT113" s="14">
        <v>28.023677947792802</v>
      </c>
      <c r="AU113" s="14">
        <v>3.6443812989830002E-2</v>
      </c>
      <c r="AV113" s="14">
        <v>4.92269348979264</v>
      </c>
      <c r="AW113" s="14">
        <v>1.7277777107030001E-2</v>
      </c>
      <c r="AX113" s="14">
        <v>0.26748722436149103</v>
      </c>
      <c r="AY113" s="14">
        <v>2.8561960102669998E-2</v>
      </c>
      <c r="AZ113" s="14">
        <v>0.17567334213548899</v>
      </c>
      <c r="BA113" s="14">
        <v>3.7463456351719999E-2</v>
      </c>
      <c r="BB113" s="14">
        <v>1.99295065525894</v>
      </c>
      <c r="BC113" s="14">
        <v>5.1932524710400002E-3</v>
      </c>
      <c r="BD113" s="14">
        <v>0.95893394032868495</v>
      </c>
      <c r="BE113" s="14">
        <v>6.2648891351700002E-3</v>
      </c>
      <c r="BG113" s="14">
        <v>1.998544033149956</v>
      </c>
      <c r="BH113" s="14">
        <v>4.8935620275096948E-4</v>
      </c>
      <c r="BI113" s="14">
        <v>0.95713972300018091</v>
      </c>
      <c r="BJ113" s="14">
        <v>3.3985565045892708E-6</v>
      </c>
      <c r="BL113" s="14">
        <v>4.9285769789788425</v>
      </c>
      <c r="BM113" s="14">
        <v>2.1463320492407976E-3</v>
      </c>
      <c r="BN113" s="14">
        <v>5.4176522126421538E-2</v>
      </c>
      <c r="BO113" s="14">
        <v>5.2810369642144046E-5</v>
      </c>
      <c r="BQ113" s="15">
        <v>2.16771</v>
      </c>
      <c r="BR113" s="14">
        <v>4.9290198080343171</v>
      </c>
      <c r="BS113" s="13">
        <v>89.849272389086465</v>
      </c>
    </row>
    <row r="114" spans="1:71" x14ac:dyDescent="0.15">
      <c r="A114" s="3" t="s">
        <v>126</v>
      </c>
      <c r="B114" s="7">
        <v>337.07402699924575</v>
      </c>
      <c r="C114" s="7">
        <v>0.18481113081789999</v>
      </c>
      <c r="D114" s="7">
        <v>337.35557627633301</v>
      </c>
      <c r="E114" s="7">
        <v>0.36585015529213</v>
      </c>
      <c r="F114" s="8">
        <v>339.29667074142498</v>
      </c>
      <c r="G114" s="8">
        <v>2.0906320016382698</v>
      </c>
      <c r="I114" s="5">
        <v>0.104403440382803</v>
      </c>
      <c r="J114" s="8">
        <v>80.792492417292593</v>
      </c>
      <c r="K114" s="7">
        <v>0.30625674769227479</v>
      </c>
      <c r="L114" s="9">
        <v>263.80640761741699</v>
      </c>
      <c r="N114" s="9">
        <v>17815.332898961798</v>
      </c>
      <c r="O114" s="10">
        <v>5.3679799515908198E-2</v>
      </c>
      <c r="P114" s="5">
        <v>5.6273987251150001E-2</v>
      </c>
      <c r="Q114" s="4">
        <v>0.39409385693815102</v>
      </c>
      <c r="R114" s="7">
        <v>0.12745758376603</v>
      </c>
      <c r="S114" s="4">
        <v>5.3270017182965999E-2</v>
      </c>
      <c r="T114" s="5">
        <v>8.6454795161199999E-2</v>
      </c>
      <c r="U114" s="5">
        <v>0.75917930859674909</v>
      </c>
      <c r="W114" s="11" t="s">
        <v>130</v>
      </c>
      <c r="Y114" s="1" t="s">
        <v>74</v>
      </c>
      <c r="Z114" s="1" t="s">
        <v>57</v>
      </c>
      <c r="AB114" s="5">
        <v>0.15</v>
      </c>
      <c r="AC114" s="5">
        <v>0.02</v>
      </c>
      <c r="AE114" s="5">
        <v>6.3668968929164738E-2</v>
      </c>
      <c r="AG114" s="12">
        <v>18.5079969443659</v>
      </c>
      <c r="AH114" s="12">
        <v>0.28847220757233699</v>
      </c>
      <c r="AI114" s="12">
        <v>15.7448455584841</v>
      </c>
      <c r="AJ114" s="12">
        <v>0.22428553274342999</v>
      </c>
      <c r="AK114" s="12">
        <v>37.625747142122002</v>
      </c>
      <c r="AL114" s="12">
        <v>0.55774084348137298</v>
      </c>
      <c r="AN114" s="14">
        <v>1.6199999999999999E-2</v>
      </c>
      <c r="AP114" s="13">
        <v>7973.7434316046401</v>
      </c>
      <c r="AQ114" s="12">
        <v>0.64783254922322997</v>
      </c>
      <c r="AR114" s="14">
        <v>18.212292126052098</v>
      </c>
      <c r="AS114" s="14">
        <v>2.985341858687E-2</v>
      </c>
      <c r="AT114" s="14">
        <v>26.954076837139201</v>
      </c>
      <c r="AU114" s="14">
        <v>3.7390027068840002E-2</v>
      </c>
      <c r="AV114" s="14">
        <v>4.9218089895967001</v>
      </c>
      <c r="AW114" s="14">
        <v>1.8342460052910001E-2</v>
      </c>
      <c r="AX114" s="14">
        <v>0.27020862723503702</v>
      </c>
      <c r="AY114" s="14">
        <v>3.6604405542209999E-2</v>
      </c>
      <c r="AZ114" s="14">
        <v>0.182597211997713</v>
      </c>
      <c r="BA114" s="14">
        <v>4.2990820037440002E-2</v>
      </c>
      <c r="BB114" s="14">
        <v>1.9925178365210101</v>
      </c>
      <c r="BC114" s="14">
        <v>1.086937465554E-2</v>
      </c>
      <c r="BD114" s="14">
        <v>0.95837574604540299</v>
      </c>
      <c r="BE114" s="14">
        <v>1.2963545618E-2</v>
      </c>
      <c r="BG114" s="14">
        <v>1.9963236832077369</v>
      </c>
      <c r="BH114" s="14">
        <v>6.965059264211099E-4</v>
      </c>
      <c r="BI114" s="14">
        <v>0.95715537013345442</v>
      </c>
      <c r="BJ114" s="14">
        <v>4.8372809633265836E-6</v>
      </c>
      <c r="BL114" s="14">
        <v>4.9240774602704862</v>
      </c>
      <c r="BM114" s="14">
        <v>2.1735247673852396E-3</v>
      </c>
      <c r="BN114" s="14">
        <v>5.415604107229896E-2</v>
      </c>
      <c r="BO114" s="14">
        <v>6.0837531590308645E-5</v>
      </c>
      <c r="BQ114" s="15">
        <v>2.16771</v>
      </c>
      <c r="BR114" s="14">
        <v>4.9245202097592786</v>
      </c>
      <c r="BS114" s="13">
        <v>89.915216071378978</v>
      </c>
    </row>
    <row r="115" spans="1:71" x14ac:dyDescent="0.15">
      <c r="A115" s="3" t="s">
        <v>127</v>
      </c>
      <c r="B115" s="7">
        <v>336.95127172922753</v>
      </c>
      <c r="C115" s="7">
        <v>0.18115483572489</v>
      </c>
      <c r="D115" s="7">
        <v>337.66882621861498</v>
      </c>
      <c r="E115" s="7">
        <v>0.38165378813294998</v>
      </c>
      <c r="F115" s="8">
        <v>342.612933850285</v>
      </c>
      <c r="G115" s="8">
        <v>2.2675065308490798</v>
      </c>
      <c r="I115" s="5">
        <v>0.10419685173866799</v>
      </c>
      <c r="J115" s="8">
        <v>80.716552048426024</v>
      </c>
      <c r="K115" s="7">
        <v>0.28411119691937736</v>
      </c>
      <c r="L115" s="9">
        <v>284.10197459176902</v>
      </c>
      <c r="N115" s="9">
        <v>19184.276210326501</v>
      </c>
      <c r="O115" s="10">
        <v>5.3659735102865799E-2</v>
      </c>
      <c r="P115" s="5">
        <v>5.5180240085519999E-2</v>
      </c>
      <c r="Q115" s="4">
        <v>0.39452400710425301</v>
      </c>
      <c r="R115" s="7">
        <v>0.13285938147241</v>
      </c>
      <c r="S115" s="4">
        <v>5.3348101394587302E-2</v>
      </c>
      <c r="T115" s="5">
        <v>9.4811185386500005E-2</v>
      </c>
      <c r="U115" s="5">
        <v>0.72703152275388017</v>
      </c>
      <c r="W115" s="11" t="s">
        <v>130</v>
      </c>
      <c r="Y115" s="1" t="s">
        <v>74</v>
      </c>
      <c r="Z115" s="1" t="s">
        <v>57</v>
      </c>
      <c r="AB115" s="5">
        <v>0.15</v>
      </c>
      <c r="AC115" s="5">
        <v>0.02</v>
      </c>
      <c r="AE115" s="5">
        <v>6.2933412036686454E-2</v>
      </c>
      <c r="AG115" s="12">
        <v>18.5079969443659</v>
      </c>
      <c r="AH115" s="12">
        <v>0.28847220757233699</v>
      </c>
      <c r="AI115" s="12">
        <v>15.7448455584841</v>
      </c>
      <c r="AJ115" s="12">
        <v>0.22428553274342999</v>
      </c>
      <c r="AK115" s="12">
        <v>37.625747142122002</v>
      </c>
      <c r="AL115" s="12">
        <v>0.55774084348137298</v>
      </c>
      <c r="AN115" s="14">
        <v>1.6199999999999999E-2</v>
      </c>
      <c r="AP115" s="13">
        <v>8240.2727598923393</v>
      </c>
      <c r="AQ115" s="12">
        <v>0.81202451051904001</v>
      </c>
      <c r="AR115" s="14">
        <v>18.237644468852</v>
      </c>
      <c r="AS115" s="14">
        <v>3.5247247986510001E-2</v>
      </c>
      <c r="AT115" s="14">
        <v>27.102643267782199</v>
      </c>
      <c r="AU115" s="14">
        <v>4.5410090640820001E-2</v>
      </c>
      <c r="AV115" s="14">
        <v>4.9167646583671303</v>
      </c>
      <c r="AW115" s="14">
        <v>1.6880132682379999E-2</v>
      </c>
      <c r="AX115" s="14">
        <v>0.27002879526662799</v>
      </c>
      <c r="AY115" s="14">
        <v>2.8102388148609998E-2</v>
      </c>
      <c r="AZ115" s="14">
        <v>0.181378497623255</v>
      </c>
      <c r="BA115" s="14">
        <v>5.3772745589490002E-2</v>
      </c>
      <c r="BB115" s="14">
        <v>1.99142787826267</v>
      </c>
      <c r="BC115" s="14">
        <v>9.7954576173699993E-3</v>
      </c>
      <c r="BD115" s="14">
        <v>0.95836964501807098</v>
      </c>
      <c r="BE115" s="14">
        <v>1.1486798568560001E-2</v>
      </c>
      <c r="BG115" s="14">
        <v>1.9951876987987915</v>
      </c>
      <c r="BH115" s="14">
        <v>6.4701334378797519E-4</v>
      </c>
      <c r="BI115" s="14">
        <v>0.95716337558300346</v>
      </c>
      <c r="BJ115" s="14">
        <v>4.4935891987065962E-6</v>
      </c>
      <c r="BL115" s="14">
        <v>4.9194058303308807</v>
      </c>
      <c r="BM115" s="14">
        <v>2.1421069236449378E-3</v>
      </c>
      <c r="BN115" s="14">
        <v>5.4236563241068167E-2</v>
      </c>
      <c r="BO115" s="14">
        <v>5.9238049135432584E-5</v>
      </c>
      <c r="BQ115" s="15">
        <v>2.16771</v>
      </c>
      <c r="BR115" s="14">
        <v>4.9198481260484934</v>
      </c>
      <c r="BS115" s="13">
        <v>89.908361470270037</v>
      </c>
    </row>
    <row r="116" spans="1:71" x14ac:dyDescent="0.15">
      <c r="A116" s="3" t="s">
        <v>128</v>
      </c>
      <c r="B116" s="7">
        <v>337.05860261924249</v>
      </c>
      <c r="C116" s="7">
        <v>0.1719310453972</v>
      </c>
      <c r="D116" s="7">
        <v>337.67920303793198</v>
      </c>
      <c r="E116" s="7">
        <v>0.36293019951727001</v>
      </c>
      <c r="F116" s="8">
        <v>341.95479461360998</v>
      </c>
      <c r="G116" s="8">
        <v>1.95654651295048</v>
      </c>
      <c r="I116" s="5">
        <v>0.104567729017846</v>
      </c>
      <c r="J116" s="8">
        <v>80.676283096578899</v>
      </c>
      <c r="K116" s="7">
        <v>0.21440213142361725</v>
      </c>
      <c r="L116" s="9">
        <v>376.28489306936098</v>
      </c>
      <c r="N116" s="9">
        <v>25400.632328854899</v>
      </c>
      <c r="O116" s="10">
        <v>5.36772783719471E-2</v>
      </c>
      <c r="P116" s="5">
        <v>5.2354404710940002E-2</v>
      </c>
      <c r="Q116" s="4">
        <v>0.39453825866926601</v>
      </c>
      <c r="R116" s="7">
        <v>0.12633814814321001</v>
      </c>
      <c r="S116" s="4">
        <v>5.3332592197152001E-2</v>
      </c>
      <c r="T116" s="5">
        <v>8.0146291997859997E-2</v>
      </c>
      <c r="U116" s="5">
        <v>0.84903284187705985</v>
      </c>
      <c r="W116" s="11" t="s">
        <v>130</v>
      </c>
      <c r="Y116" s="1" t="s">
        <v>74</v>
      </c>
      <c r="Z116" s="1" t="s">
        <v>57</v>
      </c>
      <c r="AB116" s="5">
        <v>0.15</v>
      </c>
      <c r="AC116" s="5">
        <v>0.02</v>
      </c>
      <c r="AE116" s="5">
        <v>4.636998017618077E-2</v>
      </c>
      <c r="AG116" s="12">
        <v>18.5079969443659</v>
      </c>
      <c r="AH116" s="12">
        <v>0.28847220757233699</v>
      </c>
      <c r="AI116" s="12">
        <v>15.7448455584841</v>
      </c>
      <c r="AJ116" s="12">
        <v>0.22428553274342999</v>
      </c>
      <c r="AK116" s="12">
        <v>37.625747142122002</v>
      </c>
      <c r="AL116" s="12">
        <v>0.55774084348137298</v>
      </c>
      <c r="AN116" s="14">
        <v>1.6199999999999999E-2</v>
      </c>
      <c r="AP116" s="13">
        <v>9201.5844516832803</v>
      </c>
      <c r="AQ116" s="12">
        <v>0.65974141303004996</v>
      </c>
      <c r="AR116" s="14">
        <v>18.2758211349338</v>
      </c>
      <c r="AS116" s="14">
        <v>3.106936609851E-2</v>
      </c>
      <c r="AT116" s="14">
        <v>27.362910439150198</v>
      </c>
      <c r="AU116" s="14">
        <v>3.6575617082130002E-2</v>
      </c>
      <c r="AV116" s="14">
        <v>4.91269371326685</v>
      </c>
      <c r="AW116" s="14">
        <v>1.5775470701579999E-2</v>
      </c>
      <c r="AX116" s="14">
        <v>0.26881044832213702</v>
      </c>
      <c r="AY116" s="14">
        <v>3.5691364161250003E-2</v>
      </c>
      <c r="AZ116" s="14">
        <v>0.179496851595394</v>
      </c>
      <c r="BA116" s="14">
        <v>3.9686496490479999E-2</v>
      </c>
      <c r="BB116" s="14">
        <v>1.99061362414456</v>
      </c>
      <c r="BC116" s="14">
        <v>8.0841377921800003E-3</v>
      </c>
      <c r="BD116" s="14">
        <v>0.95806460394730197</v>
      </c>
      <c r="BE116" s="14">
        <v>8.1390288045500008E-3</v>
      </c>
      <c r="BG116" s="14">
        <v>1.993382765573261</v>
      </c>
      <c r="BH116" s="14">
        <v>5.5331993504119988E-4</v>
      </c>
      <c r="BI116" s="14">
        <v>0.95717609521345115</v>
      </c>
      <c r="BJ116" s="14">
        <v>3.8429277367723898E-6</v>
      </c>
      <c r="BL116" s="14">
        <v>4.9164889400794634</v>
      </c>
      <c r="BM116" s="14">
        <v>2.1167444270638203E-3</v>
      </c>
      <c r="BN116" s="14">
        <v>5.4220933206643125E-2</v>
      </c>
      <c r="BO116" s="14">
        <v>5.7258219736070634E-5</v>
      </c>
      <c r="BQ116" s="15">
        <v>2.16771</v>
      </c>
      <c r="BR116" s="14">
        <v>4.9169308695884597</v>
      </c>
      <c r="BS116" s="13">
        <v>89.887217154860366</v>
      </c>
    </row>
    <row r="117" spans="1:71" x14ac:dyDescent="0.15">
      <c r="A117" s="3" t="s">
        <v>129</v>
      </c>
      <c r="B117" s="7">
        <v>337.14899635114148</v>
      </c>
      <c r="C117" s="7">
        <v>0.16657910182696001</v>
      </c>
      <c r="D117" s="7">
        <v>337.69740439191298</v>
      </c>
      <c r="E117" s="7">
        <v>0.34431983497830998</v>
      </c>
      <c r="F117" s="8">
        <v>341.475192881444</v>
      </c>
      <c r="G117" s="8">
        <v>1.8582847441168699</v>
      </c>
      <c r="I117" s="5">
        <v>0.104528509734531</v>
      </c>
      <c r="J117" s="8">
        <v>80.83818927081164</v>
      </c>
      <c r="K117" s="7">
        <v>0.19080122474284847</v>
      </c>
      <c r="L117" s="9">
        <v>423.67751768763998</v>
      </c>
      <c r="N117" s="9">
        <v>28598.110606428101</v>
      </c>
      <c r="O117" s="10">
        <v>5.3692053483583697E-2</v>
      </c>
      <c r="P117" s="5">
        <v>5.0711446811940002E-2</v>
      </c>
      <c r="Q117" s="4">
        <v>0.39456325683316601</v>
      </c>
      <c r="R117" s="7">
        <v>0.11985432476144001</v>
      </c>
      <c r="S117" s="4">
        <v>5.3321294255824402E-2</v>
      </c>
      <c r="T117" s="5">
        <v>7.5436974720989994E-2</v>
      </c>
      <c r="U117" s="5">
        <v>0.83898716544477081</v>
      </c>
      <c r="W117" s="11" t="s">
        <v>130</v>
      </c>
      <c r="Y117" s="1" t="s">
        <v>74</v>
      </c>
      <c r="Z117" s="1" t="s">
        <v>57</v>
      </c>
      <c r="AB117" s="5">
        <v>0.15</v>
      </c>
      <c r="AC117" s="5">
        <v>0.02</v>
      </c>
      <c r="AE117" s="5">
        <v>7.4210777513061821E-2</v>
      </c>
      <c r="AG117" s="12">
        <v>18.5079969443659</v>
      </c>
      <c r="AH117" s="12">
        <v>0.28847220757233699</v>
      </c>
      <c r="AI117" s="12">
        <v>15.7448455584841</v>
      </c>
      <c r="AJ117" s="12">
        <v>0.22428553274342999</v>
      </c>
      <c r="AK117" s="12">
        <v>37.625747142122002</v>
      </c>
      <c r="AL117" s="12">
        <v>0.55774084348137298</v>
      </c>
      <c r="AN117" s="14">
        <v>1.6199999999999999E-2</v>
      </c>
      <c r="AP117" s="13">
        <v>9578.7582211987192</v>
      </c>
      <c r="AQ117" s="12">
        <v>0.55335415455143</v>
      </c>
      <c r="AR117" s="14">
        <v>18.3033747771935</v>
      </c>
      <c r="AS117" s="14">
        <v>2.5943638252700001E-2</v>
      </c>
      <c r="AT117" s="14">
        <v>27.504787085576801</v>
      </c>
      <c r="AU117" s="14">
        <v>3.0920120224230001E-2</v>
      </c>
      <c r="AV117" s="14">
        <v>4.9222492608638699</v>
      </c>
      <c r="AW117" s="14">
        <v>1.4511108526510001E-2</v>
      </c>
      <c r="AX117" s="14">
        <v>0.268950513183074</v>
      </c>
      <c r="AY117" s="14">
        <v>2.9902721035740001E-2</v>
      </c>
      <c r="AZ117" s="14">
        <v>0.17896430143456499</v>
      </c>
      <c r="BA117" s="14">
        <v>3.6525967668530002E-2</v>
      </c>
      <c r="BB117" s="14">
        <v>1.9923856831006901</v>
      </c>
      <c r="BC117" s="14">
        <v>6.5780099523900003E-3</v>
      </c>
      <c r="BD117" s="14">
        <v>0.95857459412485702</v>
      </c>
      <c r="BE117" s="14">
        <v>7.1137834398600002E-3</v>
      </c>
      <c r="BG117" s="14">
        <v>1.996821377820154</v>
      </c>
      <c r="BH117" s="14">
        <v>5.1764431686329064E-4</v>
      </c>
      <c r="BI117" s="14">
        <v>0.95715186280617148</v>
      </c>
      <c r="BJ117" s="14">
        <v>3.595061763751671E-6</v>
      </c>
      <c r="BL117" s="14">
        <v>4.926428890738749</v>
      </c>
      <c r="BM117" s="14">
        <v>2.0978605461986367E-3</v>
      </c>
      <c r="BN117" s="14">
        <v>5.4203953733713658E-2</v>
      </c>
      <c r="BO117" s="14">
        <v>5.5128360405601194E-5</v>
      </c>
      <c r="BQ117" s="15">
        <v>2.16771</v>
      </c>
      <c r="BR117" s="14">
        <v>4.9268716798328738</v>
      </c>
      <c r="BS117" s="13">
        <v>89.880338059344922</v>
      </c>
    </row>
    <row r="118" spans="1:71" x14ac:dyDescent="0.15">
      <c r="A118" s="3"/>
      <c r="B118" s="7"/>
      <c r="C118" s="7"/>
      <c r="D118" s="7"/>
      <c r="E118" s="7"/>
      <c r="F118" s="8"/>
      <c r="G118" s="8"/>
      <c r="I118" s="5"/>
      <c r="J118" s="8"/>
      <c r="K118" s="7"/>
      <c r="L118" s="9"/>
      <c r="N118" s="9"/>
      <c r="O118" s="10"/>
      <c r="P118" s="5"/>
      <c r="Q118" s="4"/>
      <c r="R118" s="7"/>
      <c r="S118" s="4"/>
      <c r="T118" s="5"/>
      <c r="U118" s="5"/>
      <c r="W118" s="11"/>
      <c r="AB118" s="5"/>
      <c r="AC118" s="5"/>
      <c r="AE118" s="5"/>
      <c r="AG118" s="12"/>
      <c r="AH118" s="12"/>
      <c r="AI118" s="12"/>
      <c r="AJ118" s="12"/>
      <c r="AK118" s="12"/>
      <c r="AL118" s="12"/>
      <c r="AN118" s="14"/>
      <c r="AP118" s="13"/>
      <c r="AQ118" s="12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G118" s="14"/>
      <c r="BH118" s="14"/>
      <c r="BI118" s="14"/>
      <c r="BJ118" s="14"/>
      <c r="BL118" s="14"/>
      <c r="BM118" s="14"/>
      <c r="BN118" s="14"/>
      <c r="BO118" s="14"/>
      <c r="BQ118" s="15"/>
      <c r="BR118" s="14"/>
      <c r="BS118" s="13"/>
    </row>
    <row r="119" spans="1:71" s="2" customFormat="1" x14ac:dyDescent="0.15">
      <c r="A119" s="19" t="s">
        <v>146</v>
      </c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20"/>
      <c r="AO119" s="19"/>
      <c r="AP119" s="19"/>
      <c r="AQ119" s="19"/>
      <c r="AR119" s="19"/>
      <c r="AS119" s="19"/>
      <c r="AT119" s="19"/>
      <c r="AU119" s="19"/>
      <c r="AV119" s="19"/>
      <c r="AW119" s="19"/>
      <c r="AX119" s="19"/>
      <c r="AY119" s="19"/>
      <c r="AZ119" s="19"/>
      <c r="BA119" s="19"/>
      <c r="BB119" s="19"/>
      <c r="BC119" s="19"/>
      <c r="BD119" s="19"/>
      <c r="BE119" s="19"/>
      <c r="BF119" s="19"/>
      <c r="BG119" s="19"/>
      <c r="BH119" s="19"/>
      <c r="BI119" s="19"/>
      <c r="BJ119" s="19"/>
      <c r="BK119" s="19"/>
      <c r="BL119" s="19"/>
      <c r="BM119" s="19"/>
      <c r="BN119" s="19"/>
      <c r="BO119" s="19"/>
      <c r="BP119" s="19"/>
      <c r="BQ119" s="19"/>
      <c r="BR119" s="19"/>
      <c r="BS119" s="19"/>
    </row>
    <row r="120" spans="1:71" x14ac:dyDescent="0.15">
      <c r="A120" s="3"/>
      <c r="B120" s="7">
        <v>336.94640527352527</v>
      </c>
      <c r="C120" s="7">
        <v>0.77659092745464875</v>
      </c>
      <c r="D120" s="7">
        <v>337.05370650982826</v>
      </c>
      <c r="E120" s="7">
        <v>0.94189618330628289</v>
      </c>
      <c r="F120" s="8">
        <v>337.78266906738281</v>
      </c>
      <c r="G120" s="8">
        <v>3.5555019049223842</v>
      </c>
      <c r="I120" s="5">
        <v>0.10384856569234391</v>
      </c>
      <c r="J120" s="8">
        <v>80.818961176724301</v>
      </c>
      <c r="K120" s="7">
        <v>0.35610728995295088</v>
      </c>
      <c r="L120" s="9">
        <v>226.94241333007812</v>
      </c>
      <c r="N120" s="9">
        <v>15497.3251953125</v>
      </c>
      <c r="O120" s="10">
        <v>5.3658939686011362E-2</v>
      </c>
      <c r="P120" s="5">
        <v>0.23047906589899075</v>
      </c>
      <c r="Q120" s="4">
        <v>0.39367945940060428</v>
      </c>
      <c r="R120" s="7">
        <v>0.27944988146238287</v>
      </c>
      <c r="S120" s="4">
        <v>5.3210750222206116E-2</v>
      </c>
      <c r="T120" s="5">
        <v>0.15695224702358246</v>
      </c>
      <c r="U120" s="5">
        <v>0.82738096507002279</v>
      </c>
      <c r="W120" s="11" t="s">
        <v>119</v>
      </c>
      <c r="Y120" s="1" t="s">
        <v>52</v>
      </c>
      <c r="Z120" s="1" t="s">
        <v>52</v>
      </c>
      <c r="AB120" s="5">
        <v>0.19400000000000001</v>
      </c>
      <c r="AC120" s="5">
        <v>5.8999999999999997E-2</v>
      </c>
      <c r="AE120" s="5">
        <v>5.6397602788404999E-2</v>
      </c>
      <c r="AG120" s="12">
        <v>18.571999999999999</v>
      </c>
      <c r="AH120" s="12">
        <v>0.19500000000000001</v>
      </c>
      <c r="AI120" s="12">
        <v>15.7309</v>
      </c>
      <c r="AJ120" s="12">
        <v>0.215</v>
      </c>
      <c r="AK120" s="12">
        <v>38.380200000000002</v>
      </c>
      <c r="AL120" s="12">
        <v>0.48499999999999999</v>
      </c>
      <c r="AN120" s="14">
        <v>1.6199999999999999E-2</v>
      </c>
      <c r="AP120" s="13">
        <v>7467.4758368484199</v>
      </c>
      <c r="AQ120" s="12">
        <v>0.83423428359999996</v>
      </c>
      <c r="AR120" s="14">
        <v>18.20208053</v>
      </c>
      <c r="AS120" s="14">
        <v>4.06005121E-2</v>
      </c>
      <c r="AT120" s="14">
        <v>26.72761856</v>
      </c>
      <c r="AU120" s="14">
        <v>0.1000203541</v>
      </c>
      <c r="AV120" s="14">
        <v>4.9221602600000001</v>
      </c>
      <c r="AW120" s="14">
        <v>2.6181973529999999E-2</v>
      </c>
      <c r="AX120" s="14">
        <v>0.27042685030000002</v>
      </c>
      <c r="AY120" s="14">
        <v>6.0031608450000003E-2</v>
      </c>
      <c r="AZ120" s="14">
        <v>0.1840737361</v>
      </c>
      <c r="BA120" s="14">
        <v>0.1167385591</v>
      </c>
      <c r="BB120" s="14">
        <v>1.99493584038822</v>
      </c>
      <c r="BC120" s="14">
        <v>9.4049695866831998E-2</v>
      </c>
      <c r="BD120" s="14">
        <v>0.95822219300703404</v>
      </c>
      <c r="BE120" s="14">
        <v>9.1812575040049998E-2</v>
      </c>
      <c r="BG120" s="14">
        <v>1.9983111283616573</v>
      </c>
      <c r="BH120" s="14">
        <v>4.3240240844206025E-3</v>
      </c>
      <c r="BI120" s="14">
        <v>0.95714136431454899</v>
      </c>
      <c r="BJ120" s="14">
        <v>3.0030201508448195E-5</v>
      </c>
      <c r="BL120" s="14">
        <v>4.9258058116927392</v>
      </c>
      <c r="BM120" s="14">
        <v>5.9521087989167134E-3</v>
      </c>
      <c r="BN120" s="14">
        <v>5.409790223588698E-2</v>
      </c>
      <c r="BO120" s="14">
        <v>1.5241977311210989E-4</v>
      </c>
      <c r="BQ120" s="15">
        <v>2.1676000000000002</v>
      </c>
      <c r="BR120" s="14">
        <v>4.9263735084612392</v>
      </c>
      <c r="BS120" s="13">
        <v>115.24952265729027</v>
      </c>
    </row>
    <row r="121" spans="1:71" x14ac:dyDescent="0.15">
      <c r="A121" s="3"/>
      <c r="B121" s="7">
        <v>336.7079925535777</v>
      </c>
      <c r="C121" s="7">
        <v>0.4719640050689709</v>
      </c>
      <c r="D121" s="7">
        <v>337.03691553065795</v>
      </c>
      <c r="E121" s="7">
        <v>1.0206195642168516</v>
      </c>
      <c r="F121" s="8">
        <v>339.27685546875</v>
      </c>
      <c r="G121" s="8">
        <v>5.8989037789762628</v>
      </c>
      <c r="I121" s="5">
        <v>0.10353635071370285</v>
      </c>
      <c r="J121" s="8">
        <v>40.371267020572745</v>
      </c>
      <c r="K121" s="7">
        <v>0.73061301103037002</v>
      </c>
      <c r="L121" s="9">
        <v>55.253124237060547</v>
      </c>
      <c r="N121" s="9">
        <v>3787.010986328125</v>
      </c>
      <c r="O121" s="10">
        <v>5.3619972123363294E-2</v>
      </c>
      <c r="P121" s="5">
        <v>0.14017012233348486</v>
      </c>
      <c r="Q121" s="4">
        <v>0.39365641287721553</v>
      </c>
      <c r="R121" s="7">
        <v>0.30282129855416767</v>
      </c>
      <c r="S121" s="4">
        <v>5.3246304392814636E-2</v>
      </c>
      <c r="T121" s="5">
        <v>0.26046508550643921</v>
      </c>
      <c r="U121" s="5">
        <v>0.51248443060360815</v>
      </c>
      <c r="W121" s="11" t="s">
        <v>119</v>
      </c>
      <c r="Y121" s="1" t="s">
        <v>52</v>
      </c>
      <c r="Z121" s="1" t="s">
        <v>52</v>
      </c>
      <c r="AB121" s="5">
        <v>0.19400000000000001</v>
      </c>
      <c r="AC121" s="5">
        <v>5.8999999999999997E-2</v>
      </c>
      <c r="AE121" s="5">
        <v>7.7481158861331112E-2</v>
      </c>
      <c r="AG121" s="12">
        <v>18.571999999999999</v>
      </c>
      <c r="AH121" s="12">
        <v>0.19500000000000001</v>
      </c>
      <c r="AI121" s="12">
        <v>15.7309</v>
      </c>
      <c r="AJ121" s="12">
        <v>0.215</v>
      </c>
      <c r="AK121" s="12">
        <v>38.380200000000002</v>
      </c>
      <c r="AL121" s="12">
        <v>0.48499999999999999</v>
      </c>
      <c r="AN121" s="14">
        <v>8.0999999999999996E-3</v>
      </c>
      <c r="AP121" s="13">
        <v>2995.6929286152499</v>
      </c>
      <c r="AQ121" s="12">
        <v>0.41965949219999998</v>
      </c>
      <c r="AR121" s="14">
        <v>17.269873969999999</v>
      </c>
      <c r="AS121" s="14">
        <v>3.6666970729999998E-2</v>
      </c>
      <c r="AT121" s="14">
        <v>22.233303169999999</v>
      </c>
      <c r="AU121" s="14">
        <v>0.1040704075</v>
      </c>
      <c r="AV121" s="14">
        <v>4.9351840139999998</v>
      </c>
      <c r="AW121" s="14">
        <v>2.1806464170000001E-2</v>
      </c>
      <c r="AX121" s="14">
        <v>0.28563204079999999</v>
      </c>
      <c r="AY121" s="14">
        <v>4.2777051769999998E-2</v>
      </c>
      <c r="AZ121" s="14">
        <v>0.2216516825</v>
      </c>
      <c r="BA121" s="14">
        <v>0.1038627022</v>
      </c>
      <c r="BB121" s="14">
        <v>1.9930125064876001</v>
      </c>
      <c r="BC121" s="14">
        <v>2.9935421820893E-2</v>
      </c>
      <c r="BD121" s="14">
        <v>0.95863157538227495</v>
      </c>
      <c r="BE121" s="14">
        <v>5.3085855982254002E-2</v>
      </c>
      <c r="BG121" s="14">
        <v>1.9976451340464343</v>
      </c>
      <c r="BH121" s="14">
        <v>2.1195393455392831E-3</v>
      </c>
      <c r="BI121" s="14">
        <v>0.95714605767464134</v>
      </c>
      <c r="BJ121" s="14">
        <v>1.4720201487971223E-5</v>
      </c>
      <c r="BL121" s="14">
        <v>4.9205361016752667</v>
      </c>
      <c r="BM121" s="14">
        <v>5.9456858422520745E-3</v>
      </c>
      <c r="BN121" s="14">
        <v>5.4104586908851733E-2</v>
      </c>
      <c r="BO121" s="14">
        <v>1.9271817600788739E-4</v>
      </c>
      <c r="BQ121" s="15">
        <v>2.1676000000000002</v>
      </c>
      <c r="BR121" s="14">
        <v>4.9211053005368859</v>
      </c>
      <c r="BS121" s="13">
        <v>115.67822079894263</v>
      </c>
    </row>
    <row r="122" spans="1:71" x14ac:dyDescent="0.15">
      <c r="A122" s="3"/>
      <c r="B122" s="7">
        <v>337.33603316487586</v>
      </c>
      <c r="C122" s="7">
        <v>0.67625085574094856</v>
      </c>
      <c r="D122" s="7">
        <v>337.05640991444608</v>
      </c>
      <c r="E122" s="7">
        <v>1.5759714379333838</v>
      </c>
      <c r="F122" s="8">
        <v>335.12696838378906</v>
      </c>
      <c r="G122" s="8">
        <v>9.2313456188336893</v>
      </c>
      <c r="I122" s="5">
        <v>0.10501356964989075</v>
      </c>
      <c r="J122" s="8">
        <v>40.368534905504461</v>
      </c>
      <c r="K122" s="7">
        <v>1.2915550698878091</v>
      </c>
      <c r="L122" s="9">
        <v>31.253007888793945</v>
      </c>
      <c r="N122" s="9">
        <v>2150.351318359375</v>
      </c>
      <c r="O122" s="10">
        <v>5.3722625838669422E-2</v>
      </c>
      <c r="P122" s="5">
        <v>0.20046801683069096</v>
      </c>
      <c r="Q122" s="4">
        <v>0.39368317000468622</v>
      </c>
      <c r="R122" s="7">
        <v>0.46756904529227244</v>
      </c>
      <c r="S122" s="4">
        <v>5.3148172795772552E-2</v>
      </c>
      <c r="T122" s="5">
        <v>0.40731349587440491</v>
      </c>
      <c r="U122" s="5">
        <v>0.49557946208420778</v>
      </c>
      <c r="W122" s="11" t="s">
        <v>119</v>
      </c>
      <c r="Y122" s="1" t="s">
        <v>52</v>
      </c>
      <c r="Z122" s="1" t="s">
        <v>52</v>
      </c>
      <c r="AB122" s="5">
        <v>0.19400000000000001</v>
      </c>
      <c r="AC122" s="5">
        <v>5.8999999999999997E-2</v>
      </c>
      <c r="AE122" s="5">
        <v>0.11562089150224386</v>
      </c>
      <c r="AG122" s="12">
        <v>18.571999999999999</v>
      </c>
      <c r="AH122" s="12">
        <v>0.19500000000000001</v>
      </c>
      <c r="AI122" s="12">
        <v>15.7309</v>
      </c>
      <c r="AJ122" s="12">
        <v>0.215</v>
      </c>
      <c r="AK122" s="12">
        <v>38.380200000000002</v>
      </c>
      <c r="AL122" s="12">
        <v>0.48499999999999999</v>
      </c>
      <c r="AN122" s="14">
        <v>8.0999999999999996E-3</v>
      </c>
      <c r="AP122" s="13">
        <v>1868.85445528379</v>
      </c>
      <c r="AQ122" s="12">
        <v>0.3196892274</v>
      </c>
      <c r="AR122" s="14">
        <v>16.458802800000001</v>
      </c>
      <c r="AS122" s="14">
        <v>4.4246162669999999E-2</v>
      </c>
      <c r="AT122" s="14">
        <v>19.041544630000001</v>
      </c>
      <c r="AU122" s="14">
        <v>0.1168643015</v>
      </c>
      <c r="AV122" s="14">
        <v>4.9537660780000001</v>
      </c>
      <c r="AW122" s="14">
        <v>2.0688396800000002E-2</v>
      </c>
      <c r="AX122" s="14">
        <v>0.30118686500000003</v>
      </c>
      <c r="AY122" s="14">
        <v>4.3636632850000003E-2</v>
      </c>
      <c r="AZ122" s="14">
        <v>0.25996730130000001</v>
      </c>
      <c r="BA122" s="14">
        <v>0.1205760317</v>
      </c>
      <c r="BB122" s="14">
        <v>1.98700605955593</v>
      </c>
      <c r="BC122" s="14">
        <v>7.6613558318629996E-2</v>
      </c>
      <c r="BD122" s="14">
        <v>0.95939097537312601</v>
      </c>
      <c r="BE122" s="14">
        <v>0.11838372839747401</v>
      </c>
      <c r="BG122" s="14">
        <v>1.9938982419167168</v>
      </c>
      <c r="BH122" s="14">
        <v>4.7963191733236795E-3</v>
      </c>
      <c r="BI122" s="14">
        <v>0.957172462575689</v>
      </c>
      <c r="BJ122" s="14">
        <v>3.3311357256883914E-5</v>
      </c>
      <c r="BL122" s="14">
        <v>4.9205576314056314</v>
      </c>
      <c r="BM122" s="14">
        <v>6.0047309400115953E-3</v>
      </c>
      <c r="BN122" s="14">
        <v>5.4076600102772945E-2</v>
      </c>
      <c r="BO122" s="14">
        <v>2.5935694910493205E-4</v>
      </c>
      <c r="BQ122" s="15">
        <v>2.1676000000000002</v>
      </c>
      <c r="BR122" s="14">
        <v>4.9211289734273933</v>
      </c>
      <c r="BS122" s="13">
        <v>116.11326694271895</v>
      </c>
    </row>
    <row r="123" spans="1:71" x14ac:dyDescent="0.15">
      <c r="A123" s="3"/>
      <c r="B123" s="7">
        <v>336.94856744476914</v>
      </c>
      <c r="C123" s="7">
        <v>0.46403616984547696</v>
      </c>
      <c r="D123" s="7">
        <v>337.56069384165255</v>
      </c>
      <c r="E123" s="7">
        <v>1.0371467625852397</v>
      </c>
      <c r="F123" s="8">
        <v>341.76716613769531</v>
      </c>
      <c r="G123" s="8">
        <v>6.0301496894285238</v>
      </c>
      <c r="I123" s="5">
        <v>0.1032259779036202</v>
      </c>
      <c r="J123" s="8">
        <v>40.399855644519832</v>
      </c>
      <c r="K123" s="7">
        <v>0.79077939090442817</v>
      </c>
      <c r="L123" s="9">
        <v>51.085140228271484</v>
      </c>
      <c r="N123" s="9">
        <v>3502.167724609375</v>
      </c>
      <c r="O123" s="10">
        <v>5.3659293090458957E-2</v>
      </c>
      <c r="P123" s="5">
        <v>0.13771721107600179</v>
      </c>
      <c r="Q123" s="4">
        <v>0.3943755063329204</v>
      </c>
      <c r="R123" s="7">
        <v>0.30724749104579052</v>
      </c>
      <c r="S123" s="4">
        <v>5.3304478526115417E-2</v>
      </c>
      <c r="T123" s="5">
        <v>0.26638004183769226</v>
      </c>
      <c r="U123" s="5">
        <v>0.50112805348374312</v>
      </c>
      <c r="W123" s="11" t="s">
        <v>119</v>
      </c>
      <c r="Y123" s="1" t="s">
        <v>52</v>
      </c>
      <c r="Z123" s="1" t="s">
        <v>52</v>
      </c>
      <c r="AB123" s="5">
        <v>0.19400000000000001</v>
      </c>
      <c r="AC123" s="5">
        <v>5.8999999999999997E-2</v>
      </c>
      <c r="AE123" s="5">
        <v>0.13425071889109352</v>
      </c>
      <c r="AG123" s="12">
        <v>18.571999999999999</v>
      </c>
      <c r="AH123" s="12">
        <v>0.19500000000000001</v>
      </c>
      <c r="AI123" s="12">
        <v>15.7309</v>
      </c>
      <c r="AJ123" s="12">
        <v>0.215</v>
      </c>
      <c r="AK123" s="12">
        <v>38.380200000000002</v>
      </c>
      <c r="AL123" s="12">
        <v>0.48499999999999999</v>
      </c>
      <c r="AN123" s="14">
        <v>8.0999999999999996E-3</v>
      </c>
      <c r="AP123" s="13">
        <v>2814.6492407053602</v>
      </c>
      <c r="AQ123" s="12">
        <v>0.20335151530000001</v>
      </c>
      <c r="AR123" s="14">
        <v>17.159485440000001</v>
      </c>
      <c r="AS123" s="14">
        <v>3.2316420339999999E-2</v>
      </c>
      <c r="AT123" s="14">
        <v>21.785849930000001</v>
      </c>
      <c r="AU123" s="14">
        <v>9.3898421539999999E-2</v>
      </c>
      <c r="AV123" s="14">
        <v>4.9398170160000001</v>
      </c>
      <c r="AW123" s="14">
        <v>1.4742229210000001E-2</v>
      </c>
      <c r="AX123" s="14">
        <v>0.28821136400000003</v>
      </c>
      <c r="AY123" s="14">
        <v>4.7098910569999999E-2</v>
      </c>
      <c r="AZ123" s="14">
        <v>0.22629063460000001</v>
      </c>
      <c r="BA123" s="14">
        <v>6.225669466E-2</v>
      </c>
      <c r="BB123" s="14">
        <v>1.98925097683166</v>
      </c>
      <c r="BC123" s="14">
        <v>3.1316668262817003E-2</v>
      </c>
      <c r="BD123" s="14">
        <v>0.959725629660512</v>
      </c>
      <c r="BE123" s="14">
        <v>4.3597497261593003E-2</v>
      </c>
      <c r="BG123" s="14">
        <v>1.9972627280424935</v>
      </c>
      <c r="BH123" s="14">
        <v>1.85721157705234E-3</v>
      </c>
      <c r="BI123" s="14">
        <v>0.95714875254610932</v>
      </c>
      <c r="BJ123" s="14">
        <v>1.2898371360706459E-5</v>
      </c>
      <c r="BL123" s="14">
        <v>4.9231834045053731</v>
      </c>
      <c r="BM123" s="14">
        <v>5.9005859528745439E-3</v>
      </c>
      <c r="BN123" s="14">
        <v>5.425825882254344E-2</v>
      </c>
      <c r="BO123" s="14">
        <v>1.985293986460393E-4</v>
      </c>
      <c r="BQ123" s="15">
        <v>2.1676000000000002</v>
      </c>
      <c r="BR123" s="14">
        <v>4.9237531377137271</v>
      </c>
      <c r="BS123" s="13">
        <v>115.72455493591427</v>
      </c>
    </row>
    <row r="124" spans="1:71" x14ac:dyDescent="0.15">
      <c r="A124" s="3"/>
      <c r="B124" s="7">
        <v>337.27876741133804</v>
      </c>
      <c r="C124" s="7">
        <v>0.45549166540518071</v>
      </c>
      <c r="D124" s="7">
        <v>337.60856841946094</v>
      </c>
      <c r="E124" s="7">
        <v>0.98046828739808189</v>
      </c>
      <c r="F124" s="8">
        <v>339.8460693359375</v>
      </c>
      <c r="G124" s="8">
        <v>5.657606440650536</v>
      </c>
      <c r="I124" s="5">
        <v>0.10306050768983469</v>
      </c>
      <c r="J124" s="8">
        <v>40.393184867036553</v>
      </c>
      <c r="K124" s="7">
        <v>0.69491786786165932</v>
      </c>
      <c r="L124" s="9">
        <v>58.122360229492188</v>
      </c>
      <c r="N124" s="9">
        <v>3983.18505859375</v>
      </c>
      <c r="O124" s="10">
        <v>5.3713265293339134E-2</v>
      </c>
      <c r="P124" s="5">
        <v>0.135049018620752</v>
      </c>
      <c r="Q124" s="4">
        <v>0.39444125168115213</v>
      </c>
      <c r="R124" s="7">
        <v>0.29041570004819944</v>
      </c>
      <c r="S124" s="4">
        <v>5.3259797394275665E-2</v>
      </c>
      <c r="T124" s="5">
        <v>0.24983538687229156</v>
      </c>
      <c r="U124" s="5">
        <v>0.51200193909257552</v>
      </c>
      <c r="W124" s="11" t="s">
        <v>119</v>
      </c>
      <c r="Y124" s="1" t="s">
        <v>52</v>
      </c>
      <c r="Z124" s="1" t="s">
        <v>52</v>
      </c>
      <c r="AB124" s="5">
        <v>0.19400000000000001</v>
      </c>
      <c r="AC124" s="5">
        <v>5.8999999999999997E-2</v>
      </c>
      <c r="AE124" s="5">
        <v>0.13071443359721213</v>
      </c>
      <c r="AG124" s="12">
        <v>18.571999999999999</v>
      </c>
      <c r="AH124" s="12">
        <v>0.19500000000000001</v>
      </c>
      <c r="AI124" s="12">
        <v>15.7309</v>
      </c>
      <c r="AJ124" s="12">
        <v>0.215</v>
      </c>
      <c r="AK124" s="12">
        <v>38.380200000000002</v>
      </c>
      <c r="AL124" s="12">
        <v>0.48499999999999999</v>
      </c>
      <c r="AN124" s="14">
        <v>8.0999999999999996E-3</v>
      </c>
      <c r="AP124" s="13">
        <v>3117.7630576233</v>
      </c>
      <c r="AQ124" s="12">
        <v>0.3622921663</v>
      </c>
      <c r="AR124" s="14">
        <v>17.323164169999998</v>
      </c>
      <c r="AS124" s="14">
        <v>3.681312673E-2</v>
      </c>
      <c r="AT124" s="14">
        <v>22.554804919999999</v>
      </c>
      <c r="AU124" s="14">
        <v>7.3989971390000006E-2</v>
      </c>
      <c r="AV124" s="14">
        <v>4.9372651750000003</v>
      </c>
      <c r="AW124" s="14">
        <v>1.644921786E-2</v>
      </c>
      <c r="AX124" s="14">
        <v>0.28500991060000003</v>
      </c>
      <c r="AY124" s="14">
        <v>4.4531577009999997E-2</v>
      </c>
      <c r="AZ124" s="14">
        <v>0.21892640739999999</v>
      </c>
      <c r="BA124" s="14">
        <v>7.4334900440000004E-2</v>
      </c>
      <c r="BB124" s="14">
        <v>1.9877413848183001</v>
      </c>
      <c r="BC124" s="14">
        <v>2.7528111866087002E-2</v>
      </c>
      <c r="BD124" s="14">
        <v>0.95966977360611805</v>
      </c>
      <c r="BE124" s="14">
        <v>2.3862257967775E-2</v>
      </c>
      <c r="BG124" s="14">
        <v>1.995536179495927</v>
      </c>
      <c r="BH124" s="14">
        <v>1.2370885818033151E-3</v>
      </c>
      <c r="BI124" s="14">
        <v>0.9571609197881723</v>
      </c>
      <c r="BJ124" s="14">
        <v>8.5917140345840819E-6</v>
      </c>
      <c r="BL124" s="14">
        <v>4.9238045319236958</v>
      </c>
      <c r="BM124" s="14">
        <v>5.9033439843984969E-3</v>
      </c>
      <c r="BN124" s="14">
        <v>5.4145377053942526E-2</v>
      </c>
      <c r="BO124" s="14">
        <v>1.8872316639086397E-4</v>
      </c>
      <c r="BQ124" s="15">
        <v>2.1676000000000002</v>
      </c>
      <c r="BR124" s="14">
        <v>4.9243739708157719</v>
      </c>
      <c r="BS124" s="13">
        <v>115.65018237091884</v>
      </c>
    </row>
    <row r="125" spans="1:71" x14ac:dyDescent="0.15">
      <c r="A125" s="3"/>
      <c r="B125" s="7">
        <v>337.62769305988621</v>
      </c>
      <c r="C125" s="7">
        <v>0.50169364488142842</v>
      </c>
      <c r="D125" s="7">
        <v>337.56830679361417</v>
      </c>
      <c r="E125" s="7">
        <v>0.85842114730020402</v>
      </c>
      <c r="F125" s="8">
        <v>337.14230346679688</v>
      </c>
      <c r="G125" s="8">
        <v>4.5640323547899744</v>
      </c>
      <c r="I125" s="5">
        <v>0.10353645639371428</v>
      </c>
      <c r="J125" s="8">
        <v>40.359897066462871</v>
      </c>
      <c r="K125" s="7">
        <v>0.5250403020531752</v>
      </c>
      <c r="L125" s="9">
        <v>76.864303588867188</v>
      </c>
      <c r="N125" s="9">
        <v>5262.52685546875</v>
      </c>
      <c r="O125" s="10">
        <v>5.3770301270962891E-2</v>
      </c>
      <c r="P125" s="5">
        <v>0.14859374843770332</v>
      </c>
      <c r="Q125" s="4">
        <v>0.39438596086385547</v>
      </c>
      <c r="R125" s="7">
        <v>0.25429553960616152</v>
      </c>
      <c r="S125" s="4">
        <v>5.319584533572197E-2</v>
      </c>
      <c r="T125" s="5">
        <v>0.20144888758659363</v>
      </c>
      <c r="U125" s="5">
        <v>0.61085825927196402</v>
      </c>
      <c r="W125" s="11" t="s">
        <v>119</v>
      </c>
      <c r="Y125" s="1" t="s">
        <v>52</v>
      </c>
      <c r="Z125" s="1" t="s">
        <v>52</v>
      </c>
      <c r="AB125" s="5">
        <v>0.19400000000000001</v>
      </c>
      <c r="AC125" s="5">
        <v>5.8999999999999997E-2</v>
      </c>
      <c r="AE125" s="5">
        <v>2.8856119603465347E-2</v>
      </c>
      <c r="AG125" s="12">
        <v>18.571999999999999</v>
      </c>
      <c r="AH125" s="12">
        <v>0.19500000000000001</v>
      </c>
      <c r="AI125" s="12">
        <v>15.7309</v>
      </c>
      <c r="AJ125" s="12">
        <v>0.215</v>
      </c>
      <c r="AK125" s="12">
        <v>38.380200000000002</v>
      </c>
      <c r="AL125" s="12">
        <v>0.48499999999999999</v>
      </c>
      <c r="AN125" s="14">
        <v>8.0999999999999996E-3</v>
      </c>
      <c r="AP125" s="13">
        <v>3851.1261105351</v>
      </c>
      <c r="AQ125" s="12">
        <v>0.2480561651</v>
      </c>
      <c r="AR125" s="14">
        <v>17.61579927</v>
      </c>
      <c r="AS125" s="14">
        <v>2.5536345780000001E-2</v>
      </c>
      <c r="AT125" s="14">
        <v>23.866062360000001</v>
      </c>
      <c r="AU125" s="14">
        <v>3.4566918830000001E-2</v>
      </c>
      <c r="AV125" s="14">
        <v>4.9285459190000003</v>
      </c>
      <c r="AW125" s="14">
        <v>1.6532103530000002E-2</v>
      </c>
      <c r="AX125" s="14">
        <v>0.27934052510000001</v>
      </c>
      <c r="AY125" s="14">
        <v>4.3885114349999997E-2</v>
      </c>
      <c r="AZ125" s="14">
        <v>0.20643828959999999</v>
      </c>
      <c r="BA125" s="14">
        <v>3.2833883899999999E-2</v>
      </c>
      <c r="BB125" s="14">
        <v>1.9904925008507</v>
      </c>
      <c r="BC125" s="14">
        <v>4.1227629851681998E-2</v>
      </c>
      <c r="BD125" s="14">
        <v>0.95773705163491696</v>
      </c>
      <c r="BE125" s="14">
        <v>4.4934759274047997E-2</v>
      </c>
      <c r="BG125" s="14">
        <v>1.9922156375409301</v>
      </c>
      <c r="BH125" s="14">
        <v>2.0596795309015918E-3</v>
      </c>
      <c r="BI125" s="14">
        <v>0.95718432013670407</v>
      </c>
      <c r="BJ125" s="14">
        <v>1.4305046884191683E-5</v>
      </c>
      <c r="BL125" s="14">
        <v>4.9207000462430663</v>
      </c>
      <c r="BM125" s="14">
        <v>5.8843631943534648E-3</v>
      </c>
      <c r="BN125" s="14">
        <v>5.3992324592409255E-2</v>
      </c>
      <c r="BO125" s="14">
        <v>1.7191358111510294E-4</v>
      </c>
      <c r="BQ125" s="15">
        <v>2.1676000000000002</v>
      </c>
      <c r="BR125" s="14">
        <v>4.9212684795007879</v>
      </c>
      <c r="BS125" s="13">
        <v>115.51877829973911</v>
      </c>
    </row>
    <row r="126" spans="1:71" x14ac:dyDescent="0.15">
      <c r="A126" s="3"/>
      <c r="B126" s="7">
        <v>337.22686329231578</v>
      </c>
      <c r="C126" s="7">
        <v>0.48120343680731203</v>
      </c>
      <c r="D126" s="7">
        <v>337.71564780933033</v>
      </c>
      <c r="E126" s="7">
        <v>0.85231328477130031</v>
      </c>
      <c r="F126" s="8">
        <v>341.05564880371094</v>
      </c>
      <c r="G126" s="8">
        <v>4.6230926508863792</v>
      </c>
      <c r="I126" s="5">
        <v>0.10230233150155661</v>
      </c>
      <c r="J126" s="8">
        <v>40.377723603996472</v>
      </c>
      <c r="K126" s="7">
        <v>0.42119719578065584</v>
      </c>
      <c r="L126" s="9">
        <v>95.856590270996094</v>
      </c>
      <c r="N126" s="9">
        <v>6557.3740234375</v>
      </c>
      <c r="O126" s="10">
        <v>5.3704781221882887E-2</v>
      </c>
      <c r="P126" s="5">
        <v>0.14269427770651655</v>
      </c>
      <c r="Q126" s="4">
        <v>0.3945883132176346</v>
      </c>
      <c r="R126" s="7">
        <v>0.25237601227542317</v>
      </c>
      <c r="S126" s="4">
        <v>5.3288068622350693E-2</v>
      </c>
      <c r="T126" s="5">
        <v>0.20419663190841675</v>
      </c>
      <c r="U126" s="5">
        <v>0.58811399174270662</v>
      </c>
      <c r="W126" s="11" t="s">
        <v>119</v>
      </c>
      <c r="Y126" s="1" t="s">
        <v>52</v>
      </c>
      <c r="Z126" s="1" t="s">
        <v>52</v>
      </c>
      <c r="AB126" s="5">
        <v>0.19400000000000001</v>
      </c>
      <c r="AC126" s="5">
        <v>5.8999999999999997E-2</v>
      </c>
      <c r="AE126" s="5">
        <v>9.3710270320584987E-2</v>
      </c>
      <c r="AG126" s="12">
        <v>18.571999999999999</v>
      </c>
      <c r="AH126" s="12">
        <v>0.19500000000000001</v>
      </c>
      <c r="AI126" s="12">
        <v>15.7309</v>
      </c>
      <c r="AJ126" s="12">
        <v>0.215</v>
      </c>
      <c r="AK126" s="12">
        <v>38.380200000000002</v>
      </c>
      <c r="AL126" s="12">
        <v>0.48499999999999999</v>
      </c>
      <c r="AN126" s="14">
        <v>8.0999999999999996E-3</v>
      </c>
      <c r="AP126" s="13">
        <v>4503.19931970793</v>
      </c>
      <c r="AQ126" s="12">
        <v>0.66142009400000001</v>
      </c>
      <c r="AR126" s="14">
        <v>17.759551049999999</v>
      </c>
      <c r="AS126" s="14">
        <v>4.71212113E-2</v>
      </c>
      <c r="AT126" s="14">
        <v>24.67974658</v>
      </c>
      <c r="AU126" s="14">
        <v>4.9830040780000001E-2</v>
      </c>
      <c r="AV126" s="14">
        <v>4.9267105759999996</v>
      </c>
      <c r="AW126" s="14">
        <v>2.074901153E-2</v>
      </c>
      <c r="AX126" s="14">
        <v>0.2772852824</v>
      </c>
      <c r="AY126" s="14">
        <v>5.4960783110000001E-2</v>
      </c>
      <c r="AZ126" s="14">
        <v>0.1996332408</v>
      </c>
      <c r="BA126" s="14">
        <v>6.0876007000000003E-2</v>
      </c>
      <c r="BB126" s="14">
        <v>1.9896536218888501</v>
      </c>
      <c r="BC126" s="14">
        <v>3.3640618002747001E-2</v>
      </c>
      <c r="BD126" s="14">
        <v>0.95896024508868705</v>
      </c>
      <c r="BE126" s="14">
        <v>3.6430026794386998E-2</v>
      </c>
      <c r="BG126" s="14">
        <v>1.9952471512513956</v>
      </c>
      <c r="BH126" s="14">
        <v>1.6894190597493389E-3</v>
      </c>
      <c r="BI126" s="14">
        <v>0.95716295661280792</v>
      </c>
      <c r="BJ126" s="14">
        <v>1.1733223107197247E-5</v>
      </c>
      <c r="BL126" s="14">
        <v>4.922303656448566</v>
      </c>
      <c r="BM126" s="14">
        <v>5.9118545966948613E-3</v>
      </c>
      <c r="BN126" s="14">
        <v>5.4147960376579013E-2</v>
      </c>
      <c r="BO126" s="14">
        <v>1.6648434649290175E-4</v>
      </c>
      <c r="BQ126" s="15">
        <v>2.1676000000000002</v>
      </c>
      <c r="BR126" s="14">
        <v>4.9228718780272205</v>
      </c>
      <c r="BS126" s="13">
        <v>115.43814000791741</v>
      </c>
    </row>
    <row r="127" spans="1:71" x14ac:dyDescent="0.15">
      <c r="A127" s="3"/>
      <c r="B127" s="7"/>
      <c r="C127" s="7"/>
      <c r="D127" s="7"/>
      <c r="E127" s="7"/>
      <c r="F127" s="8"/>
      <c r="G127" s="8"/>
      <c r="I127" s="5"/>
      <c r="J127" s="8"/>
      <c r="K127" s="7"/>
      <c r="L127" s="9"/>
      <c r="N127" s="9"/>
      <c r="O127" s="10"/>
      <c r="P127" s="5"/>
      <c r="Q127" s="4"/>
      <c r="R127" s="7"/>
      <c r="S127" s="4"/>
      <c r="T127" s="5"/>
      <c r="U127" s="5"/>
      <c r="W127" s="11"/>
      <c r="AB127" s="5"/>
      <c r="AC127" s="5"/>
      <c r="AE127" s="5"/>
      <c r="AG127" s="12"/>
      <c r="AH127" s="12"/>
      <c r="AI127" s="12"/>
      <c r="AJ127" s="12"/>
      <c r="AK127" s="12"/>
      <c r="AL127" s="12"/>
      <c r="AN127" s="14"/>
      <c r="AP127" s="13"/>
      <c r="AQ127" s="12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G127" s="14"/>
      <c r="BH127" s="14"/>
      <c r="BI127" s="14"/>
      <c r="BJ127" s="14"/>
      <c r="BL127" s="14"/>
      <c r="BM127" s="14"/>
      <c r="BN127" s="14"/>
      <c r="BO127" s="14"/>
      <c r="BQ127" s="15"/>
      <c r="BR127" s="14"/>
      <c r="BS127" s="13"/>
    </row>
    <row r="128" spans="1:71" s="2" customFormat="1" x14ac:dyDescent="0.15">
      <c r="A128" s="19" t="s">
        <v>147</v>
      </c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20"/>
      <c r="AO128" s="19"/>
      <c r="AP128" s="19"/>
      <c r="AQ128" s="19"/>
      <c r="AR128" s="19"/>
      <c r="AS128" s="19"/>
      <c r="AT128" s="19"/>
      <c r="AU128" s="19"/>
      <c r="AV128" s="19"/>
      <c r="AW128" s="19"/>
      <c r="AX128" s="19"/>
      <c r="AY128" s="19"/>
      <c r="AZ128" s="19"/>
      <c r="BA128" s="19"/>
      <c r="BB128" s="19"/>
      <c r="BC128" s="19"/>
      <c r="BD128" s="19"/>
      <c r="BE128" s="19"/>
      <c r="BF128" s="19"/>
      <c r="BG128" s="19"/>
      <c r="BH128" s="19"/>
      <c r="BI128" s="19"/>
      <c r="BJ128" s="19"/>
      <c r="BK128" s="19"/>
      <c r="BL128" s="19"/>
      <c r="BM128" s="19"/>
      <c r="BN128" s="19"/>
      <c r="BO128" s="19"/>
      <c r="BP128" s="19"/>
      <c r="BQ128" s="19"/>
      <c r="BR128" s="19"/>
      <c r="BS128" s="19"/>
    </row>
    <row r="129" spans="1:71" x14ac:dyDescent="0.15">
      <c r="A129" s="3" t="s">
        <v>65</v>
      </c>
      <c r="B129" s="7">
        <v>337.19353861263852</v>
      </c>
      <c r="C129" s="7">
        <v>0.20540900188794001</v>
      </c>
      <c r="D129" s="7">
        <v>337.44471017851703</v>
      </c>
      <c r="E129" s="7">
        <v>0.36102315498087001</v>
      </c>
      <c r="F129" s="8">
        <v>339.17585377009402</v>
      </c>
      <c r="G129" s="8">
        <v>2.0325125314893602</v>
      </c>
      <c r="I129" s="5">
        <v>0.104406665051862</v>
      </c>
      <c r="J129" s="8">
        <f>K129*L129</f>
        <v>80.850111136245275</v>
      </c>
      <c r="K129" s="7">
        <v>0.243275205234188</v>
      </c>
      <c r="L129" s="9">
        <v>332.34012096882299</v>
      </c>
      <c r="N129" s="9">
        <v>22032.206188052802</v>
      </c>
      <c r="O129" s="10">
        <v>5.3699334118647697E-2</v>
      </c>
      <c r="P129" s="5">
        <v>6.2524333655850001E-2</v>
      </c>
      <c r="Q129" s="4">
        <v>0.39421624078065898</v>
      </c>
      <c r="R129" s="7">
        <v>0.12574790885049</v>
      </c>
      <c r="S129" s="4">
        <v>5.3267175470992301E-2</v>
      </c>
      <c r="T129" s="5">
        <v>8.3874039162739999E-2</v>
      </c>
      <c r="U129" s="5">
        <v>0.74200223037446955</v>
      </c>
      <c r="W129" s="11" t="s">
        <v>60</v>
      </c>
      <c r="Y129" s="1" t="s">
        <v>52</v>
      </c>
      <c r="Z129" s="1" t="s">
        <v>57</v>
      </c>
      <c r="AB129" s="5">
        <v>0.18</v>
      </c>
      <c r="AC129" s="5">
        <v>0.02</v>
      </c>
      <c r="AE129" s="5">
        <v>7.3078350881111698E-2</v>
      </c>
      <c r="AG129" s="12">
        <v>18.145833</v>
      </c>
      <c r="AH129" s="12">
        <v>0.47515499999999999</v>
      </c>
      <c r="AI129" s="12">
        <v>15.303903</v>
      </c>
      <c r="AJ129" s="12">
        <v>0.29553499999999999</v>
      </c>
      <c r="AK129" s="12">
        <v>37.107787999999999</v>
      </c>
      <c r="AL129" s="12">
        <v>0.87505100000000002</v>
      </c>
      <c r="AN129" s="14">
        <v>1.6199999999999999E-2</v>
      </c>
      <c r="AP129" s="13">
        <v>8731.7700822674196</v>
      </c>
      <c r="AQ129" s="12">
        <v>0.71192851892981002</v>
      </c>
      <c r="AR129" s="14">
        <v>18.282146116430798</v>
      </c>
      <c r="AS129" s="14">
        <v>4.2192974359179999E-2</v>
      </c>
      <c r="AT129" s="14">
        <v>27.278578240694198</v>
      </c>
      <c r="AU129" s="14">
        <v>5.5217341627049998E-2</v>
      </c>
      <c r="AV129" s="14">
        <v>4.9227901061901802</v>
      </c>
      <c r="AW129" s="14">
        <v>2.334533703879E-2</v>
      </c>
      <c r="AX129" s="14">
        <v>0.26929351053450901</v>
      </c>
      <c r="AY129" s="14">
        <v>5.1513374219549997E-2</v>
      </c>
      <c r="AZ129" s="14">
        <v>0.180461701842555</v>
      </c>
      <c r="BA129" s="14">
        <v>5.7425505216319998E-2</v>
      </c>
      <c r="BB129" s="14">
        <v>1.9927650809797399</v>
      </c>
      <c r="BC129" s="14">
        <v>1.461647516747E-2</v>
      </c>
      <c r="BD129" s="14">
        <v>0.95855064628078801</v>
      </c>
      <c r="BE129" s="14">
        <v>1.6834345671340002E-2</v>
      </c>
      <c r="BG129" s="14">
        <v>1.9971339205540846</v>
      </c>
      <c r="BH129" s="14">
        <v>8.4710216270462773E-4</v>
      </c>
      <c r="BI129" s="14">
        <v>0.95714966027146353</v>
      </c>
      <c r="BJ129" s="14">
        <v>5.8831469564785289E-6</v>
      </c>
      <c r="BL129" s="14">
        <v>4.9276088833360356</v>
      </c>
      <c r="BM129" s="14">
        <v>2.2919498945374339E-3</v>
      </c>
      <c r="BN129" s="14">
        <v>5.4154826243186287E-2</v>
      </c>
      <c r="BO129" s="14">
        <v>6.4907528503674493E-5</v>
      </c>
      <c r="BQ129" s="15">
        <v>2.1678000000000002</v>
      </c>
      <c r="BR129" s="14">
        <v>4.9279495136212645</v>
      </c>
      <c r="BS129" s="13">
        <v>69.126891620863162</v>
      </c>
    </row>
    <row r="130" spans="1:71" x14ac:dyDescent="0.15">
      <c r="A130" s="3" t="s">
        <v>66</v>
      </c>
      <c r="B130" s="7">
        <v>337.03575946948718</v>
      </c>
      <c r="C130" s="7">
        <v>0.17400886258906001</v>
      </c>
      <c r="D130" s="7">
        <v>337.193566316057</v>
      </c>
      <c r="E130" s="7">
        <v>0.34598013779823</v>
      </c>
      <c r="F130" s="8">
        <v>338.28196770401098</v>
      </c>
      <c r="G130" s="8">
        <v>2.0875146916537299</v>
      </c>
      <c r="I130" s="5">
        <v>0.10451899526395</v>
      </c>
      <c r="J130" s="8">
        <f t="shared" ref="J130:J137" si="0">K130*L130</f>
        <v>80.82460220687453</v>
      </c>
      <c r="K130" s="7">
        <v>0.25190291253428532</v>
      </c>
      <c r="L130" s="9">
        <v>320.85616396306602</v>
      </c>
      <c r="N130" s="9">
        <v>21271.223366729901</v>
      </c>
      <c r="O130" s="10">
        <v>5.3673544627180103E-2</v>
      </c>
      <c r="P130" s="5">
        <v>5.2990615201129999E-2</v>
      </c>
      <c r="Q130" s="4">
        <v>0.39387143932713597</v>
      </c>
      <c r="R130" s="7">
        <v>0.12058394439518</v>
      </c>
      <c r="S130" s="4">
        <v>5.3246157156411102E-2</v>
      </c>
      <c r="T130" s="5">
        <v>8.6452098178779996E-2</v>
      </c>
      <c r="U130" s="5">
        <v>0.69291868613123564</v>
      </c>
      <c r="W130" s="11" t="s">
        <v>60</v>
      </c>
      <c r="Y130" s="1" t="s">
        <v>52</v>
      </c>
      <c r="Z130" s="1" t="s">
        <v>57</v>
      </c>
      <c r="AB130" s="5">
        <v>0.18</v>
      </c>
      <c r="AC130" s="5">
        <v>0.02</v>
      </c>
      <c r="AE130" s="5">
        <v>7.2195561227872407E-2</v>
      </c>
      <c r="AG130" s="12">
        <v>18.145833</v>
      </c>
      <c r="AH130" s="12">
        <v>0.47515499999999999</v>
      </c>
      <c r="AI130" s="12">
        <v>15.303903</v>
      </c>
      <c r="AJ130" s="12">
        <v>0.29553499999999999</v>
      </c>
      <c r="AK130" s="12">
        <v>37.107787999999999</v>
      </c>
      <c r="AL130" s="12">
        <v>0.87505100000000002</v>
      </c>
      <c r="AN130" s="14">
        <v>1.6199999999999999E-2</v>
      </c>
      <c r="AP130" s="13">
        <v>8614.4395981212401</v>
      </c>
      <c r="AQ130" s="12">
        <v>0.86168274050531002</v>
      </c>
      <c r="AR130" s="14">
        <v>18.2822263332713</v>
      </c>
      <c r="AS130" s="14">
        <v>4.8855689130779999E-2</v>
      </c>
      <c r="AT130" s="14">
        <v>27.213557228107302</v>
      </c>
      <c r="AU130" s="14">
        <v>4.6655270952779999E-2</v>
      </c>
      <c r="AV130" s="14">
        <v>4.9213164146054504</v>
      </c>
      <c r="AW130" s="14">
        <v>2.1343634045880001E-2</v>
      </c>
      <c r="AX130" s="14">
        <v>0.26922538307121302</v>
      </c>
      <c r="AY130" s="14">
        <v>4.9388687715210003E-2</v>
      </c>
      <c r="AZ130" s="14">
        <v>0.180875810673293</v>
      </c>
      <c r="BA130" s="14">
        <v>4.523263349711E-2</v>
      </c>
      <c r="BB130" s="14">
        <v>1.9931140709358901</v>
      </c>
      <c r="BC130" s="14">
        <v>7.6042762767899999E-3</v>
      </c>
      <c r="BD130" s="14">
        <v>0.958531602019002</v>
      </c>
      <c r="BE130" s="14">
        <v>8.6832474819000006E-3</v>
      </c>
      <c r="BG130" s="14">
        <v>1.9974308906041616</v>
      </c>
      <c r="BH130" s="14">
        <v>5.5947487957826235E-4</v>
      </c>
      <c r="BI130" s="14">
        <v>0.95714756747975382</v>
      </c>
      <c r="BJ130" s="14">
        <v>3.8855593612907102E-6</v>
      </c>
      <c r="BL130" s="14">
        <v>4.9259965505126377</v>
      </c>
      <c r="BM130" s="14">
        <v>2.2445975488948602E-3</v>
      </c>
      <c r="BN130" s="14">
        <v>5.4135389017670316E-2</v>
      </c>
      <c r="BO130" s="14">
        <v>6.5195666840119095E-5</v>
      </c>
      <c r="BQ130" s="15">
        <v>2.1678000000000002</v>
      </c>
      <c r="BR130" s="14">
        <v>4.9263370788264291</v>
      </c>
      <c r="BS130" s="13">
        <v>69.128816940766669</v>
      </c>
    </row>
    <row r="131" spans="1:71" x14ac:dyDescent="0.15">
      <c r="A131" s="3" t="s">
        <v>67</v>
      </c>
      <c r="B131" s="7">
        <v>337.2259237167433</v>
      </c>
      <c r="C131" s="7">
        <v>0.16896938471674</v>
      </c>
      <c r="D131" s="7">
        <v>337.33623162341797</v>
      </c>
      <c r="E131" s="7">
        <v>0.35573577412682</v>
      </c>
      <c r="F131" s="8">
        <v>338.09666776725498</v>
      </c>
      <c r="G131" s="8">
        <v>2.0715705374349001</v>
      </c>
      <c r="I131" s="5">
        <v>0.10460392768786</v>
      </c>
      <c r="J131" s="8">
        <f t="shared" si="0"/>
        <v>80.889670488527457</v>
      </c>
      <c r="K131" s="7">
        <v>0.26919874495648466</v>
      </c>
      <c r="L131" s="9">
        <v>300.483089182318</v>
      </c>
      <c r="N131" s="9">
        <v>19921.3306226278</v>
      </c>
      <c r="O131" s="10">
        <v>5.3704627642672399E-2</v>
      </c>
      <c r="P131" s="5">
        <v>5.1427687322429999E-2</v>
      </c>
      <c r="Q131" s="4">
        <v>0.39406729749852498</v>
      </c>
      <c r="R131" s="7">
        <v>0.12393985247710999</v>
      </c>
      <c r="S131" s="4">
        <v>5.3241801577120398E-2</v>
      </c>
      <c r="T131" s="5">
        <v>8.5698132728140003E-2</v>
      </c>
      <c r="U131" s="5">
        <v>0.7563959040502154</v>
      </c>
      <c r="W131" s="11" t="s">
        <v>60</v>
      </c>
      <c r="Y131" s="1" t="s">
        <v>52</v>
      </c>
      <c r="Z131" s="1" t="s">
        <v>57</v>
      </c>
      <c r="AB131" s="5">
        <v>0.18</v>
      </c>
      <c r="AC131" s="5">
        <v>0.02</v>
      </c>
      <c r="AE131" s="5">
        <v>7.8188595969147512E-2</v>
      </c>
      <c r="AG131" s="12">
        <v>18.145833</v>
      </c>
      <c r="AH131" s="12">
        <v>0.47515499999999999</v>
      </c>
      <c r="AI131" s="12">
        <v>15.303903</v>
      </c>
      <c r="AJ131" s="12">
        <v>0.29553499999999999</v>
      </c>
      <c r="AK131" s="12">
        <v>37.107787999999999</v>
      </c>
      <c r="AL131" s="12">
        <v>0.87505100000000002</v>
      </c>
      <c r="AN131" s="14">
        <v>1.6199999999999999E-2</v>
      </c>
      <c r="AP131" s="13">
        <v>8384.6460636781394</v>
      </c>
      <c r="AQ131" s="12">
        <v>0.75289452914916999</v>
      </c>
      <c r="AR131" s="14">
        <v>18.2649256125565</v>
      </c>
      <c r="AS131" s="14">
        <v>4.3825102458039999E-2</v>
      </c>
      <c r="AT131" s="14">
        <v>27.101214920328498</v>
      </c>
      <c r="AU131" s="14">
        <v>5.0987402964620003E-2</v>
      </c>
      <c r="AV131" s="14">
        <v>4.9254576736787401</v>
      </c>
      <c r="AW131" s="14">
        <v>1.877987761256E-2</v>
      </c>
      <c r="AX131" s="14">
        <v>0.26965121610009801</v>
      </c>
      <c r="AY131" s="14">
        <v>5.2251928556890002E-2</v>
      </c>
      <c r="AZ131" s="14">
        <v>0.18171806542510499</v>
      </c>
      <c r="BA131" s="14">
        <v>5.3504854526100001E-2</v>
      </c>
      <c r="BB131" s="14">
        <v>1.99315911169722</v>
      </c>
      <c r="BC131" s="14">
        <v>7.1544271103499996E-3</v>
      </c>
      <c r="BD131" s="14">
        <v>0.95864382431611805</v>
      </c>
      <c r="BE131" s="14">
        <v>6.7433220320500002E-3</v>
      </c>
      <c r="BG131" s="14">
        <v>1.9978343810718215</v>
      </c>
      <c r="BH131" s="14">
        <v>5.1737076047628184E-4</v>
      </c>
      <c r="BI131" s="14">
        <v>0.95714472402296258</v>
      </c>
      <c r="BJ131" s="14">
        <v>3.5931351039314317E-6</v>
      </c>
      <c r="BL131" s="14">
        <v>4.9298527204672595</v>
      </c>
      <c r="BM131" s="14">
        <v>2.1912457921371914E-3</v>
      </c>
      <c r="BN131" s="14">
        <v>5.4129685884359756E-2</v>
      </c>
      <c r="BO131" s="14">
        <v>6.6157618755281668E-5</v>
      </c>
      <c r="BQ131" s="15">
        <v>2.1678000000000002</v>
      </c>
      <c r="BR131" s="14">
        <v>4.9301935353336415</v>
      </c>
      <c r="BS131" s="13">
        <v>69.13286982523914</v>
      </c>
    </row>
    <row r="132" spans="1:71" x14ac:dyDescent="0.15">
      <c r="A132" s="3" t="s">
        <v>68</v>
      </c>
      <c r="B132" s="7">
        <v>337.12191146599969</v>
      </c>
      <c r="C132" s="7">
        <v>0.20015187730896</v>
      </c>
      <c r="D132" s="7">
        <v>337.48528913457</v>
      </c>
      <c r="E132" s="7">
        <v>0.34693740290601999</v>
      </c>
      <c r="F132" s="8">
        <v>339.98971054059001</v>
      </c>
      <c r="G132" s="8">
        <v>1.92641824259096</v>
      </c>
      <c r="I132" s="5">
        <v>0.104540564223903</v>
      </c>
      <c r="J132" s="8">
        <f t="shared" si="0"/>
        <v>80.837376906413098</v>
      </c>
      <c r="K132" s="7">
        <v>0.25998250814373414</v>
      </c>
      <c r="L132" s="9">
        <v>310.93390660621401</v>
      </c>
      <c r="N132" s="9">
        <v>20613.0946480151</v>
      </c>
      <c r="O132" s="10">
        <v>5.3687626360615297E-2</v>
      </c>
      <c r="P132" s="5">
        <v>6.0936729134520001E-2</v>
      </c>
      <c r="Q132" s="4">
        <v>0.39427196060964398</v>
      </c>
      <c r="R132" s="7">
        <v>0.12082945413201999</v>
      </c>
      <c r="S132" s="4">
        <v>5.3286322141374798E-2</v>
      </c>
      <c r="T132" s="5">
        <v>7.8854683226540004E-2</v>
      </c>
      <c r="U132" s="5">
        <v>0.75212369887589758</v>
      </c>
      <c r="W132" s="11" t="s">
        <v>60</v>
      </c>
      <c r="Y132" s="1" t="s">
        <v>52</v>
      </c>
      <c r="Z132" s="1" t="s">
        <v>57</v>
      </c>
      <c r="AB132" s="5">
        <v>0.18</v>
      </c>
      <c r="AC132" s="5">
        <v>0.02</v>
      </c>
      <c r="AE132" s="5">
        <v>6.9266566803394269E-2</v>
      </c>
      <c r="AG132" s="12">
        <v>18.145833</v>
      </c>
      <c r="AH132" s="12">
        <v>0.47515499999999999</v>
      </c>
      <c r="AI132" s="12">
        <v>15.303903</v>
      </c>
      <c r="AJ132" s="12">
        <v>0.29553499999999999</v>
      </c>
      <c r="AK132" s="12">
        <v>37.107787999999999</v>
      </c>
      <c r="AL132" s="12">
        <v>0.87505100000000002</v>
      </c>
      <c r="AN132" s="14">
        <v>1.6199999999999999E-2</v>
      </c>
      <c r="AP132" s="13">
        <v>8498.4689732091501</v>
      </c>
      <c r="AQ132" s="12">
        <v>0.60138756672856997</v>
      </c>
      <c r="AR132" s="14">
        <v>18.261219280597601</v>
      </c>
      <c r="AS132" s="14">
        <v>3.4348014627490001E-2</v>
      </c>
      <c r="AT132" s="14">
        <v>27.1650382064791</v>
      </c>
      <c r="AU132" s="14">
        <v>3.8053413347529999E-2</v>
      </c>
      <c r="AV132" s="14">
        <v>4.9220144966544304</v>
      </c>
      <c r="AW132" s="14">
        <v>1.6922692448000001E-2</v>
      </c>
      <c r="AX132" s="14">
        <v>0.269565512093626</v>
      </c>
      <c r="AY132" s="14">
        <v>3.7064981769549997E-2</v>
      </c>
      <c r="AZ132" s="14">
        <v>0.18120082410713001</v>
      </c>
      <c r="BA132" s="14">
        <v>4.1252318889260002E-2</v>
      </c>
      <c r="BB132" s="14">
        <v>1.9929994328867899</v>
      </c>
      <c r="BC132" s="14">
        <v>1.3824255665499999E-2</v>
      </c>
      <c r="BD132" s="14">
        <v>0.95847742003395897</v>
      </c>
      <c r="BE132" s="14">
        <v>1.685521004769E-2</v>
      </c>
      <c r="BG132" s="14">
        <v>1.9971408797375054</v>
      </c>
      <c r="BH132" s="14">
        <v>8.3606274018372523E-4</v>
      </c>
      <c r="BI132" s="14">
        <v>0.95714961122907238</v>
      </c>
      <c r="BJ132" s="14">
        <v>5.8064775771667508E-6</v>
      </c>
      <c r="BL132" s="14">
        <v>4.9265531943167948</v>
      </c>
      <c r="BM132" s="14">
        <v>2.1512015666571489E-3</v>
      </c>
      <c r="BN132" s="14">
        <v>5.4174132711901066E-2</v>
      </c>
      <c r="BO132" s="14">
        <v>6.1828864562296271E-5</v>
      </c>
      <c r="BQ132" s="15">
        <v>2.1678000000000002</v>
      </c>
      <c r="BR132" s="14">
        <v>4.9268937709340648</v>
      </c>
      <c r="BS132" s="13">
        <v>69.130810900874806</v>
      </c>
    </row>
    <row r="133" spans="1:71" x14ac:dyDescent="0.15">
      <c r="A133" s="3" t="s">
        <v>69</v>
      </c>
      <c r="B133" s="7">
        <v>337.20749314871892</v>
      </c>
      <c r="C133" s="7">
        <v>0.21947218262752</v>
      </c>
      <c r="D133" s="7">
        <v>337.67645488481702</v>
      </c>
      <c r="E133" s="7">
        <v>1.0974947571740299</v>
      </c>
      <c r="F133" s="8">
        <v>340.90695960901201</v>
      </c>
      <c r="G133" s="8">
        <v>8.2019042943792702</v>
      </c>
      <c r="I133" s="5">
        <v>0.105013365066321</v>
      </c>
      <c r="J133" s="8">
        <f t="shared" si="0"/>
        <v>80.890784243443676</v>
      </c>
      <c r="K133" s="7">
        <v>1.7167254128951521</v>
      </c>
      <c r="L133" s="9">
        <v>47.119232718193601</v>
      </c>
      <c r="N133" s="9">
        <v>3138.6315347356899</v>
      </c>
      <c r="O133" s="10">
        <v>5.3701615061335403E-2</v>
      </c>
      <c r="P133" s="5">
        <v>6.6802324648919997E-2</v>
      </c>
      <c r="Q133" s="4">
        <v>0.39453448433064497</v>
      </c>
      <c r="R133" s="7">
        <v>0.38204703433894999</v>
      </c>
      <c r="S133" s="4">
        <v>5.3307912769406399E-2</v>
      </c>
      <c r="T133" s="5">
        <v>0.36085372048488001</v>
      </c>
      <c r="U133" s="5">
        <v>0.37591250065757087</v>
      </c>
      <c r="W133" s="11" t="s">
        <v>60</v>
      </c>
      <c r="Y133" s="1" t="s">
        <v>52</v>
      </c>
      <c r="Z133" s="1" t="s">
        <v>57</v>
      </c>
      <c r="AB133" s="5">
        <v>0.18</v>
      </c>
      <c r="AC133" s="5">
        <v>0.02</v>
      </c>
      <c r="AE133" s="5">
        <v>8.3583786463381493E-2</v>
      </c>
      <c r="AG133" s="12">
        <v>18.145833</v>
      </c>
      <c r="AH133" s="12">
        <v>0.47515499999999999</v>
      </c>
      <c r="AI133" s="12">
        <v>15.303903</v>
      </c>
      <c r="AJ133" s="12">
        <v>0.29553499999999999</v>
      </c>
      <c r="AK133" s="12">
        <v>37.107787999999999</v>
      </c>
      <c r="AL133" s="12">
        <v>0.87505100000000002</v>
      </c>
      <c r="AN133" s="14">
        <v>1.6199999999999999E-2</v>
      </c>
      <c r="AP133" s="13">
        <v>2578.6202449451498</v>
      </c>
      <c r="AQ133" s="12">
        <v>0.65079726713379005</v>
      </c>
      <c r="AR133" s="14">
        <v>17.060916793187999</v>
      </c>
      <c r="AS133" s="14">
        <v>5.2139812973060001E-2</v>
      </c>
      <c r="AT133" s="14">
        <v>21.3825800674195</v>
      </c>
      <c r="AU133" s="14">
        <v>6.2644198119210001E-2</v>
      </c>
      <c r="AV133" s="14">
        <v>4.9487335439331801</v>
      </c>
      <c r="AW133" s="14">
        <v>2.7124847292379999E-2</v>
      </c>
      <c r="AX133" s="14">
        <v>0.29021862339090798</v>
      </c>
      <c r="AY133" s="14">
        <v>6.2399739981310001E-2</v>
      </c>
      <c r="AZ133" s="14">
        <v>0.23142404458826801</v>
      </c>
      <c r="BA133" s="14">
        <v>6.5415813039660001E-2</v>
      </c>
      <c r="BB133" s="14">
        <v>1.9926197173645901</v>
      </c>
      <c r="BC133" s="14">
        <v>1.078381244203E-2</v>
      </c>
      <c r="BD133" s="14">
        <v>0.95874897870472797</v>
      </c>
      <c r="BE133" s="14">
        <v>1.3166841008260001E-2</v>
      </c>
      <c r="BG133" s="14">
        <v>1.9976162383933578</v>
      </c>
      <c r="BH133" s="14">
        <v>7.0033261915137905E-4</v>
      </c>
      <c r="BI133" s="14">
        <v>0.95714626130656721</v>
      </c>
      <c r="BJ133" s="14">
        <v>4.8638113170397176E-6</v>
      </c>
      <c r="BL133" s="14">
        <v>4.9290491354814003</v>
      </c>
      <c r="BM133" s="14">
        <v>2.8319797607719139E-3</v>
      </c>
      <c r="BN133" s="14">
        <v>5.4198946410661621E-2</v>
      </c>
      <c r="BO133" s="14">
        <v>2.0432386069401328E-4</v>
      </c>
      <c r="BQ133" s="15">
        <v>2.1678000000000002</v>
      </c>
      <c r="BR133" s="14">
        <v>4.929391560911335</v>
      </c>
      <c r="BS133" s="13">
        <v>69.470889926703805</v>
      </c>
    </row>
    <row r="134" spans="1:71" x14ac:dyDescent="0.15">
      <c r="A134" s="3" t="s">
        <v>70</v>
      </c>
      <c r="B134" s="7">
        <v>337.1194901267603</v>
      </c>
      <c r="C134" s="7">
        <v>0.18461305581335</v>
      </c>
      <c r="D134" s="7">
        <v>337.49537785136403</v>
      </c>
      <c r="E134" s="7">
        <v>0.34655441160785</v>
      </c>
      <c r="F134" s="8">
        <v>340.08596622346698</v>
      </c>
      <c r="G134" s="8">
        <v>2.0075929842739701</v>
      </c>
      <c r="I134" s="5">
        <v>0.104418335024541</v>
      </c>
      <c r="J134" s="8">
        <f t="shared" si="0"/>
        <v>80.814772873042187</v>
      </c>
      <c r="K134" s="7">
        <v>0.27451334187400961</v>
      </c>
      <c r="L134" s="9">
        <v>294.39287839835799</v>
      </c>
      <c r="N134" s="9">
        <v>19518.142850830402</v>
      </c>
      <c r="O134" s="10">
        <v>5.3687230584817398E-2</v>
      </c>
      <c r="P134" s="5">
        <v>5.6206290113579999E-2</v>
      </c>
      <c r="Q134" s="4">
        <v>0.39428581398722401</v>
      </c>
      <c r="R134" s="7">
        <v>0.12069302650888</v>
      </c>
      <c r="S134" s="4">
        <v>5.3288587275903299E-2</v>
      </c>
      <c r="T134" s="5">
        <v>8.2710998110909997E-2</v>
      </c>
      <c r="U134" s="5">
        <v>0.72715140781317289</v>
      </c>
      <c r="W134" s="11" t="s">
        <v>60</v>
      </c>
      <c r="Y134" s="1" t="s">
        <v>52</v>
      </c>
      <c r="Z134" s="1" t="s">
        <v>57</v>
      </c>
      <c r="AB134" s="5">
        <v>0.18</v>
      </c>
      <c r="AC134" s="5">
        <v>0.02</v>
      </c>
      <c r="AE134" s="5">
        <v>6.578619354417059E-2</v>
      </c>
      <c r="AG134" s="12">
        <v>18.145833</v>
      </c>
      <c r="AH134" s="12">
        <v>0.47515499999999999</v>
      </c>
      <c r="AI134" s="12">
        <v>15.303903</v>
      </c>
      <c r="AJ134" s="12">
        <v>0.29553499999999999</v>
      </c>
      <c r="AK134" s="12">
        <v>37.107787999999999</v>
      </c>
      <c r="AL134" s="12">
        <v>0.87505100000000002</v>
      </c>
      <c r="AN134" s="14">
        <v>1.6199999999999999E-2</v>
      </c>
      <c r="AP134" s="13">
        <v>8301.2652048586806</v>
      </c>
      <c r="AQ134" s="12">
        <v>0.59624407226034004</v>
      </c>
      <c r="AR134" s="14">
        <v>18.247187896369802</v>
      </c>
      <c r="AS134" s="14">
        <v>3.673939181211E-2</v>
      </c>
      <c r="AT134" s="14">
        <v>27.1205071258846</v>
      </c>
      <c r="AU134" s="14">
        <v>3.7329580050830001E-2</v>
      </c>
      <c r="AV134" s="14">
        <v>4.9210480742626199</v>
      </c>
      <c r="AW134" s="14">
        <v>1.3659594829810001E-2</v>
      </c>
      <c r="AX134" s="14">
        <v>0.26971599065151702</v>
      </c>
      <c r="AY134" s="14">
        <v>3.819753353528E-2</v>
      </c>
      <c r="AZ134" s="14">
        <v>0.181465888987246</v>
      </c>
      <c r="BA134" s="14">
        <v>3.6551494237700002E-2</v>
      </c>
      <c r="BB134" s="14">
        <v>1.99273918255648</v>
      </c>
      <c r="BC134" s="14">
        <v>1.203667272764E-2</v>
      </c>
      <c r="BD134" s="14">
        <v>0.95841392339948195</v>
      </c>
      <c r="BE134" s="14">
        <v>1.447331447061E-2</v>
      </c>
      <c r="BG134" s="14">
        <v>1.9966720243228813</v>
      </c>
      <c r="BH134" s="14">
        <v>7.4972659622262838E-4</v>
      </c>
      <c r="BI134" s="14">
        <v>0.9571529153222782</v>
      </c>
      <c r="BJ134" s="14">
        <v>5.2068887755528208E-6</v>
      </c>
      <c r="BL134" s="14">
        <v>4.9253379298561537</v>
      </c>
      <c r="BM134" s="14">
        <v>2.0951083813953975E-3</v>
      </c>
      <c r="BN134" s="14">
        <v>5.4175849123476318E-2</v>
      </c>
      <c r="BO134" s="14">
        <v>6.2640325804483432E-5</v>
      </c>
      <c r="BQ134" s="15">
        <v>2.1678000000000002</v>
      </c>
      <c r="BR134" s="14">
        <v>4.9256784396022519</v>
      </c>
      <c r="BS134" s="13">
        <v>69.134291077688204</v>
      </c>
    </row>
    <row r="135" spans="1:71" x14ac:dyDescent="0.15">
      <c r="A135" s="3" t="s">
        <v>71</v>
      </c>
      <c r="B135" s="7">
        <v>337.34443611669889</v>
      </c>
      <c r="C135" s="7">
        <v>0.22463585990727</v>
      </c>
      <c r="D135" s="7">
        <v>337.462822452978</v>
      </c>
      <c r="E135" s="7">
        <v>0.38140415197729999</v>
      </c>
      <c r="F135" s="8">
        <v>338.27863825251001</v>
      </c>
      <c r="G135" s="8">
        <v>2.3131911168868999</v>
      </c>
      <c r="I135" s="5">
        <v>0.104604158410729</v>
      </c>
      <c r="J135" s="8">
        <f t="shared" si="0"/>
        <v>80.909521339825858</v>
      </c>
      <c r="K135" s="7">
        <v>0.26040238593137699</v>
      </c>
      <c r="L135" s="9">
        <v>310.70960064531698</v>
      </c>
      <c r="N135" s="9">
        <v>20598.628278702701</v>
      </c>
      <c r="O135" s="10">
        <v>5.3723999375333398E-2</v>
      </c>
      <c r="P135" s="5">
        <v>6.8346993784419996E-2</v>
      </c>
      <c r="Q135" s="4">
        <v>0.39424111085541103</v>
      </c>
      <c r="R135" s="7">
        <v>0.13284079931973999</v>
      </c>
      <c r="S135" s="4">
        <v>5.3246078891372201E-2</v>
      </c>
      <c r="T135" s="5">
        <v>9.7003022465970007E-2</v>
      </c>
      <c r="U135" s="5">
        <v>0.65474009343325179</v>
      </c>
      <c r="W135" s="11" t="s">
        <v>60</v>
      </c>
      <c r="Y135" s="1" t="s">
        <v>52</v>
      </c>
      <c r="Z135" s="1" t="s">
        <v>57</v>
      </c>
      <c r="AB135" s="5">
        <v>0.18</v>
      </c>
      <c r="AC135" s="5">
        <v>0.02</v>
      </c>
      <c r="AE135" s="5">
        <v>8.7042691536887151E-2</v>
      </c>
      <c r="AG135" s="12">
        <v>18.145833</v>
      </c>
      <c r="AH135" s="12">
        <v>0.47515499999999999</v>
      </c>
      <c r="AI135" s="12">
        <v>15.303903</v>
      </c>
      <c r="AJ135" s="12">
        <v>0.29553499999999999</v>
      </c>
      <c r="AK135" s="12">
        <v>37.107787999999999</v>
      </c>
      <c r="AL135" s="12">
        <v>0.87505100000000002</v>
      </c>
      <c r="AN135" s="14">
        <v>1.6199999999999999E-2</v>
      </c>
      <c r="AP135" s="13">
        <v>8502.0062586333806</v>
      </c>
      <c r="AQ135" s="12">
        <v>0.94586622925566999</v>
      </c>
      <c r="AR135" s="14">
        <v>18.273965139577701</v>
      </c>
      <c r="AS135" s="14">
        <v>6.3217821120129997E-2</v>
      </c>
      <c r="AT135" s="14">
        <v>27.1520224089941</v>
      </c>
      <c r="AU135" s="14">
        <v>6.8178640510699995E-2</v>
      </c>
      <c r="AV135" s="14">
        <v>4.9264987026714397</v>
      </c>
      <c r="AW135" s="14">
        <v>3.456403768842E-2</v>
      </c>
      <c r="AX135" s="14">
        <v>0.26961203863050398</v>
      </c>
      <c r="AY135" s="14">
        <v>6.3976220069920001E-2</v>
      </c>
      <c r="AZ135" s="14">
        <v>0.181457952837732</v>
      </c>
      <c r="BA135" s="14">
        <v>7.9166921152740002E-2</v>
      </c>
      <c r="BB135" s="14">
        <v>1.99239766001389</v>
      </c>
      <c r="BC135" s="14">
        <v>1.3810943033220001E-2</v>
      </c>
      <c r="BD135" s="14">
        <v>0.95881553082566395</v>
      </c>
      <c r="BE135" s="14">
        <v>1.7384304145260002E-2</v>
      </c>
      <c r="BG135" s="14">
        <v>1.9976003696620719</v>
      </c>
      <c r="BH135" s="14">
        <v>8.4937020604731041E-4</v>
      </c>
      <c r="BI135" s="14">
        <v>0.95714637313585527</v>
      </c>
      <c r="BJ135" s="14">
        <v>5.8988783189992514E-6</v>
      </c>
      <c r="BL135" s="14">
        <v>4.9310402830994473</v>
      </c>
      <c r="BM135" s="14">
        <v>2.6180933853763859E-3</v>
      </c>
      <c r="BN135" s="14">
        <v>5.4133417922748055E-2</v>
      </c>
      <c r="BO135" s="14">
        <v>7.1251465865755016E-5</v>
      </c>
      <c r="BQ135" s="15">
        <v>2.1678000000000002</v>
      </c>
      <c r="BR135" s="14">
        <v>4.9313811699993702</v>
      </c>
      <c r="BS135" s="13">
        <v>69.130828456387405</v>
      </c>
    </row>
    <row r="136" spans="1:71" x14ac:dyDescent="0.15">
      <c r="A136" s="3" t="s">
        <v>72</v>
      </c>
      <c r="B136" s="7">
        <v>337.1202472252171</v>
      </c>
      <c r="C136" s="7">
        <v>0.20728813501134</v>
      </c>
      <c r="D136" s="7">
        <v>337.47840487247402</v>
      </c>
      <c r="E136" s="7">
        <v>0.35713583801625998</v>
      </c>
      <c r="F136" s="8">
        <v>339.94689092022202</v>
      </c>
      <c r="G136" s="8">
        <v>2.0897263230113099</v>
      </c>
      <c r="I136" s="5">
        <v>0.104171223707779</v>
      </c>
      <c r="J136" s="8">
        <f t="shared" si="0"/>
        <v>80.847216337223387</v>
      </c>
      <c r="K136" s="7">
        <v>0.25901876376270239</v>
      </c>
      <c r="L136" s="9">
        <v>312.12880164655098</v>
      </c>
      <c r="N136" s="9">
        <v>20694.491752674399</v>
      </c>
      <c r="O136" s="10">
        <v>5.3687354335014099E-2</v>
      </c>
      <c r="P136" s="5">
        <v>6.3109683738540007E-2</v>
      </c>
      <c r="Q136" s="4">
        <v>0.394262507525864</v>
      </c>
      <c r="R136" s="7">
        <v>0.12438344805225</v>
      </c>
      <c r="S136" s="4">
        <v>5.3285314533072302E-2</v>
      </c>
      <c r="T136" s="5">
        <v>8.6585237239519997E-2</v>
      </c>
      <c r="U136" s="5">
        <v>0.69669233686741272</v>
      </c>
      <c r="W136" s="11" t="s">
        <v>60</v>
      </c>
      <c r="Y136" s="1" t="s">
        <v>52</v>
      </c>
      <c r="Z136" s="1" t="s">
        <v>57</v>
      </c>
      <c r="AB136" s="5">
        <v>0.18</v>
      </c>
      <c r="AC136" s="5">
        <v>0.02</v>
      </c>
      <c r="AE136" s="5">
        <v>7.8423589972265173E-2</v>
      </c>
      <c r="AG136" s="12">
        <v>18.145833</v>
      </c>
      <c r="AH136" s="12">
        <v>0.47515499999999999</v>
      </c>
      <c r="AI136" s="12">
        <v>15.303903</v>
      </c>
      <c r="AJ136" s="12">
        <v>0.29553499999999999</v>
      </c>
      <c r="AK136" s="12">
        <v>37.107787999999999</v>
      </c>
      <c r="AL136" s="12">
        <v>0.87505100000000002</v>
      </c>
      <c r="AN136" s="14">
        <v>1.6199999999999999E-2</v>
      </c>
      <c r="AP136" s="13">
        <v>8516.7837849801999</v>
      </c>
      <c r="AQ136" s="12">
        <v>0.88181609633864</v>
      </c>
      <c r="AR136" s="14">
        <v>18.261478225213001</v>
      </c>
      <c r="AS136" s="14">
        <v>3.8980709011990002E-2</v>
      </c>
      <c r="AT136" s="14">
        <v>27.251100904437401</v>
      </c>
      <c r="AU136" s="14">
        <v>5.2977733915059999E-2</v>
      </c>
      <c r="AV136" s="14">
        <v>4.9231315550511603</v>
      </c>
      <c r="AW136" s="14">
        <v>2.2167244057649999E-2</v>
      </c>
      <c r="AX136" s="14">
        <v>0.26960733425591499</v>
      </c>
      <c r="AY136" s="14">
        <v>3.8796081105230001E-2</v>
      </c>
      <c r="AZ136" s="14">
        <v>0.180636207882031</v>
      </c>
      <c r="BA136" s="14">
        <v>5.6074408120759998E-2</v>
      </c>
      <c r="BB136" s="14">
        <v>1.9929153672567801</v>
      </c>
      <c r="BC136" s="14">
        <v>1.908261795216E-2</v>
      </c>
      <c r="BD136" s="14">
        <v>0.95864996217604304</v>
      </c>
      <c r="BE136" s="14">
        <v>1.6107570771800001E-2</v>
      </c>
      <c r="BG136" s="14">
        <v>1.9976041145851156</v>
      </c>
      <c r="BH136" s="14">
        <v>8.9718256842860752E-4</v>
      </c>
      <c r="BI136" s="14">
        <v>0.95714634674483057</v>
      </c>
      <c r="BJ136" s="14">
        <v>6.2309351299147217E-6</v>
      </c>
      <c r="BL136" s="14">
        <v>4.9276924468918164</v>
      </c>
      <c r="BM136" s="14">
        <v>2.2654992501180038E-3</v>
      </c>
      <c r="BN136" s="14">
        <v>5.4173580144492806E-2</v>
      </c>
      <c r="BO136" s="14">
        <v>6.3622935765124359E-5</v>
      </c>
      <c r="BQ136" s="15">
        <v>2.1678000000000002</v>
      </c>
      <c r="BR136" s="14">
        <v>4.9280331008034484</v>
      </c>
      <c r="BS136" s="13">
        <v>69.130513988824305</v>
      </c>
    </row>
    <row r="137" spans="1:71" x14ac:dyDescent="0.15">
      <c r="A137" s="3" t="s">
        <v>73</v>
      </c>
      <c r="B137" s="7">
        <v>337.28973670434561</v>
      </c>
      <c r="C137" s="7">
        <v>0.20968072627521001</v>
      </c>
      <c r="D137" s="7">
        <v>337.56236180572199</v>
      </c>
      <c r="E137" s="7">
        <v>0.36250755480627</v>
      </c>
      <c r="F137" s="8">
        <v>339.44072532281501</v>
      </c>
      <c r="G137" s="8">
        <v>2.0276707526459199</v>
      </c>
      <c r="I137" s="5">
        <v>0.104424201363159</v>
      </c>
      <c r="J137" s="8">
        <f t="shared" si="0"/>
        <v>80.866370507509629</v>
      </c>
      <c r="K137" s="7">
        <v>0.24280239310871235</v>
      </c>
      <c r="L137" s="9">
        <v>333.05425647638702</v>
      </c>
      <c r="N137" s="9">
        <v>22079.273500724299</v>
      </c>
      <c r="O137" s="10">
        <v>5.3715058305556597E-2</v>
      </c>
      <c r="P137" s="5">
        <v>6.3806870082560002E-2</v>
      </c>
      <c r="Q137" s="4">
        <v>0.394377796867657</v>
      </c>
      <c r="R137" s="7">
        <v>0.12622784076978999</v>
      </c>
      <c r="S137" s="4">
        <v>5.3273405739945399E-2</v>
      </c>
      <c r="T137" s="5">
        <v>8.3649753936770002E-2</v>
      </c>
      <c r="U137" s="5">
        <v>0.7442215298055479</v>
      </c>
      <c r="W137" s="11" t="s">
        <v>60</v>
      </c>
      <c r="Y137" s="1" t="s">
        <v>52</v>
      </c>
      <c r="Z137" s="1" t="s">
        <v>57</v>
      </c>
      <c r="AB137" s="5">
        <v>0.18</v>
      </c>
      <c r="AC137" s="5">
        <v>0.02</v>
      </c>
      <c r="AE137" s="5">
        <v>7.3871223144972298E-2</v>
      </c>
      <c r="AG137" s="12">
        <v>18.145833</v>
      </c>
      <c r="AH137" s="12">
        <v>0.47515499999999999</v>
      </c>
      <c r="AI137" s="12">
        <v>15.303903</v>
      </c>
      <c r="AJ137" s="12">
        <v>0.29553499999999999</v>
      </c>
      <c r="AK137" s="12">
        <v>37.107787999999999</v>
      </c>
      <c r="AL137" s="12">
        <v>0.87505100000000002</v>
      </c>
      <c r="AN137" s="14">
        <v>1.6199999999999999E-2</v>
      </c>
      <c r="AP137" s="13">
        <v>8732.1303781865699</v>
      </c>
      <c r="AQ137" s="12">
        <v>0.80668446914028002</v>
      </c>
      <c r="AR137" s="14">
        <v>18.279919205039899</v>
      </c>
      <c r="AS137" s="14">
        <v>4.4457880002790003E-2</v>
      </c>
      <c r="AT137" s="14">
        <v>27.2720035735571</v>
      </c>
      <c r="AU137" s="14">
        <v>4.7511889218470001E-2</v>
      </c>
      <c r="AV137" s="14">
        <v>4.9237175716196298</v>
      </c>
      <c r="AW137" s="14">
        <v>2.4001422631450001E-2</v>
      </c>
      <c r="AX137" s="14">
        <v>0.26936717878361899</v>
      </c>
      <c r="AY137" s="14">
        <v>5.0469486000689998E-2</v>
      </c>
      <c r="AZ137" s="14">
        <v>0.18050247147756601</v>
      </c>
      <c r="BA137" s="14">
        <v>5.4135021486499998E-2</v>
      </c>
      <c r="BB137" s="14">
        <v>1.9925170100909999</v>
      </c>
      <c r="BC137" s="14">
        <v>1.5856310179969999E-2</v>
      </c>
      <c r="BD137" s="14">
        <v>0.95856728906349598</v>
      </c>
      <c r="BE137" s="14">
        <v>1.6244631609370001E-2</v>
      </c>
      <c r="BG137" s="14">
        <v>1.9969327001511772</v>
      </c>
      <c r="BH137" s="14">
        <v>8.5040643872009828E-4</v>
      </c>
      <c r="BI137" s="14">
        <v>0.95715107830129831</v>
      </c>
      <c r="BJ137" s="14">
        <v>5.9061039908815279E-6</v>
      </c>
      <c r="BL137" s="14">
        <v>4.9285365156994194</v>
      </c>
      <c r="BM137" s="14">
        <v>2.3091361025087938E-3</v>
      </c>
      <c r="BN137" s="14">
        <v>5.4159377390928742E-2</v>
      </c>
      <c r="BO137" s="14">
        <v>6.5077184346450106E-5</v>
      </c>
      <c r="BQ137" s="15">
        <v>2.1678000000000002</v>
      </c>
      <c r="BR137" s="14">
        <v>4.9288772101602092</v>
      </c>
      <c r="BS137" s="13">
        <v>69.126902013216807</v>
      </c>
    </row>
    <row r="138" spans="1:71" x14ac:dyDescent="0.15">
      <c r="A138" s="3"/>
      <c r="B138" s="7"/>
      <c r="C138" s="7"/>
      <c r="D138" s="7"/>
      <c r="E138" s="7"/>
      <c r="F138" s="8"/>
      <c r="G138" s="8"/>
      <c r="I138" s="5"/>
      <c r="J138" s="8"/>
      <c r="K138" s="7"/>
      <c r="L138" s="9"/>
      <c r="N138" s="9"/>
      <c r="O138" s="10"/>
      <c r="P138" s="5"/>
      <c r="Q138" s="4"/>
      <c r="R138" s="7"/>
      <c r="S138" s="4"/>
      <c r="T138" s="5"/>
      <c r="U138" s="5"/>
      <c r="W138" s="11"/>
      <c r="AB138" s="5"/>
      <c r="AC138" s="5"/>
      <c r="AE138" s="5"/>
      <c r="AG138" s="12"/>
      <c r="AH138" s="12"/>
      <c r="AI138" s="12"/>
      <c r="AJ138" s="12"/>
      <c r="AK138" s="12"/>
      <c r="AL138" s="12"/>
      <c r="AN138" s="14"/>
      <c r="AP138" s="13"/>
      <c r="AQ138" s="12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G138" s="14"/>
      <c r="BH138" s="14"/>
      <c r="BI138" s="14"/>
      <c r="BJ138" s="14"/>
      <c r="BL138" s="14"/>
      <c r="BM138" s="14"/>
      <c r="BN138" s="14"/>
      <c r="BO138" s="14"/>
      <c r="BQ138" s="15"/>
      <c r="BR138" s="14"/>
      <c r="BS138" s="13"/>
    </row>
    <row r="139" spans="1:71" s="2" customFormat="1" x14ac:dyDescent="0.15">
      <c r="A139" s="19" t="s">
        <v>148</v>
      </c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20"/>
      <c r="AO139" s="19"/>
      <c r="AP139" s="19"/>
      <c r="AQ139" s="19"/>
      <c r="AR139" s="19"/>
      <c r="AS139" s="19"/>
      <c r="AT139" s="19"/>
      <c r="AU139" s="19"/>
      <c r="AV139" s="19"/>
      <c r="AW139" s="19"/>
      <c r="AX139" s="19"/>
      <c r="AY139" s="19"/>
      <c r="AZ139" s="19"/>
      <c r="BA139" s="19"/>
      <c r="BB139" s="19"/>
      <c r="BC139" s="19"/>
      <c r="BD139" s="19"/>
      <c r="BE139" s="19"/>
      <c r="BF139" s="19"/>
      <c r="BG139" s="19"/>
      <c r="BH139" s="19"/>
      <c r="BI139" s="19"/>
      <c r="BJ139" s="19"/>
      <c r="BK139" s="19"/>
      <c r="BL139" s="19"/>
      <c r="BM139" s="19"/>
      <c r="BN139" s="19"/>
      <c r="BO139" s="19"/>
      <c r="BP139" s="19"/>
      <c r="BQ139" s="19"/>
      <c r="BR139" s="19"/>
      <c r="BS139" s="19"/>
    </row>
    <row r="140" spans="1:71" x14ac:dyDescent="0.15">
      <c r="A140" s="3" t="s">
        <v>407</v>
      </c>
      <c r="B140" s="7">
        <v>337.10037607821653</v>
      </c>
      <c r="C140" s="7">
        <v>0.25594018718181999</v>
      </c>
      <c r="D140" s="7">
        <v>337.07311699624501</v>
      </c>
      <c r="E140" s="7">
        <v>0.47855461537166999</v>
      </c>
      <c r="F140" s="8">
        <v>336.88506930646298</v>
      </c>
      <c r="G140" s="8">
        <v>3.0986413290536601</v>
      </c>
      <c r="I140" s="5">
        <v>0.10443197880142401</v>
      </c>
      <c r="J140" s="8">
        <v>80.963670177461125</v>
      </c>
      <c r="K140" s="7">
        <v>0.36122771589065167</v>
      </c>
      <c r="L140" s="9">
        <v>224.134712304218</v>
      </c>
      <c r="N140" s="9">
        <v>15221.1121115882</v>
      </c>
      <c r="O140" s="10">
        <v>5.3684106336444902E-2</v>
      </c>
      <c r="P140" s="5">
        <v>7.7926465608299994E-2</v>
      </c>
      <c r="Q140" s="4">
        <v>0.393706101813731</v>
      </c>
      <c r="R140" s="7">
        <v>0.16684018166928</v>
      </c>
      <c r="S140" s="4">
        <v>5.3213141526777197E-2</v>
      </c>
      <c r="T140" s="5">
        <v>0.13287984300938999</v>
      </c>
      <c r="U140" s="5">
        <v>0.58470719558619666</v>
      </c>
      <c r="W140" s="11" t="s">
        <v>60</v>
      </c>
      <c r="Y140" s="1" t="s">
        <v>52</v>
      </c>
      <c r="Z140" s="1" t="s">
        <v>57</v>
      </c>
      <c r="AB140" s="5">
        <v>0.1467</v>
      </c>
      <c r="AC140" s="5">
        <v>2.8400000000000002E-2</v>
      </c>
      <c r="AE140" s="5">
        <v>7.9159650200916198E-2</v>
      </c>
      <c r="AG140" s="12">
        <v>18.82</v>
      </c>
      <c r="AH140" s="12">
        <v>0.37</v>
      </c>
      <c r="AI140" s="12">
        <v>15.52</v>
      </c>
      <c r="AJ140" s="12">
        <v>0.315</v>
      </c>
      <c r="AK140" s="12">
        <v>37.93</v>
      </c>
      <c r="AL140" s="12">
        <v>0.8</v>
      </c>
      <c r="AN140" s="14">
        <v>1.6230000000000001E-2</v>
      </c>
      <c r="AP140" s="13">
        <v>7432.1951164777802</v>
      </c>
      <c r="AQ140" s="12">
        <v>1.2295736788365601</v>
      </c>
      <c r="AR140" s="14">
        <v>18.192022108272699</v>
      </c>
      <c r="AS140" s="14">
        <v>8.266238076594E-2</v>
      </c>
      <c r="AT140" s="14">
        <v>26.680336099727299</v>
      </c>
      <c r="AU140" s="14">
        <v>0.10012644684296999</v>
      </c>
      <c r="AV140" s="14">
        <v>4.9244714471272699</v>
      </c>
      <c r="AW140" s="14">
        <v>4.3827249415420003E-2</v>
      </c>
      <c r="AX140" s="14">
        <v>0.27069805295454502</v>
      </c>
      <c r="AY140" s="14">
        <v>7.7774877693919997E-2</v>
      </c>
      <c r="AZ140" s="14">
        <v>0.184577689363636</v>
      </c>
      <c r="BA140" s="14">
        <v>0.10139885715584</v>
      </c>
      <c r="BB140" s="14">
        <v>1.9921660632762901</v>
      </c>
      <c r="BC140" s="14">
        <v>1.0543933461849999E-2</v>
      </c>
      <c r="BD140" s="14">
        <v>0.95866908780834104</v>
      </c>
      <c r="BE140" s="14">
        <v>1.0203708988570001E-2</v>
      </c>
      <c r="BG140" s="14">
        <v>1.9968970383376223</v>
      </c>
      <c r="BH140" s="14">
        <v>6.2827892124560825E-4</v>
      </c>
      <c r="BI140" s="14">
        <v>0.95715132961535421</v>
      </c>
      <c r="BJ140" s="14">
        <v>4.363421358890242E-6</v>
      </c>
      <c r="BL140" s="14">
        <v>4.9256428638971981</v>
      </c>
      <c r="BM140" s="14">
        <v>3.546211135169623E-3</v>
      </c>
      <c r="BN140" s="14">
        <v>5.4104780442632075E-2</v>
      </c>
      <c r="BO140" s="14">
        <v>9.7988439121787012E-5</v>
      </c>
      <c r="BQ140" s="15">
        <v>2.1677</v>
      </c>
      <c r="BR140" s="14">
        <v>4.9260972136795482</v>
      </c>
      <c r="BS140" s="13">
        <v>92.241722533303872</v>
      </c>
    </row>
    <row r="141" spans="1:71" x14ac:dyDescent="0.15">
      <c r="A141" s="3" t="s">
        <v>406</v>
      </c>
      <c r="B141" s="7">
        <v>336.96693572278531</v>
      </c>
      <c r="C141" s="7">
        <v>0.22452299283075</v>
      </c>
      <c r="D141" s="7">
        <v>337.35513224809301</v>
      </c>
      <c r="E141" s="7">
        <v>0.47865294149443999</v>
      </c>
      <c r="F141" s="8">
        <v>340.03172969511701</v>
      </c>
      <c r="G141" s="8">
        <v>2.7565167870997702</v>
      </c>
      <c r="I141" s="5">
        <v>0.10455984816809499</v>
      </c>
      <c r="J141" s="8">
        <v>79.821122092134104</v>
      </c>
      <c r="K141" s="7">
        <v>0.33131113883351898</v>
      </c>
      <c r="L141" s="9">
        <v>240.92495764908</v>
      </c>
      <c r="N141" s="9">
        <v>16358.204728880801</v>
      </c>
      <c r="O141" s="10">
        <v>5.3662295369533201E-2</v>
      </c>
      <c r="P141" s="5">
        <v>6.8387198184730005E-2</v>
      </c>
      <c r="Q141" s="4">
        <v>0.39409324729935102</v>
      </c>
      <c r="R141" s="7">
        <v>0.16675683801048999</v>
      </c>
      <c r="S141" s="4">
        <v>5.3287117615281002E-2</v>
      </c>
      <c r="T141" s="5">
        <v>0.11735112652543001</v>
      </c>
      <c r="U141" s="5">
        <v>0.7745551383408501</v>
      </c>
      <c r="W141" s="11" t="s">
        <v>60</v>
      </c>
      <c r="Y141" s="1" t="s">
        <v>52</v>
      </c>
      <c r="Z141" s="1" t="s">
        <v>57</v>
      </c>
      <c r="AB141" s="5">
        <v>0.1467</v>
      </c>
      <c r="AC141" s="5">
        <v>2.8400000000000002E-2</v>
      </c>
      <c r="AE141" s="5">
        <v>6.9345740508536258E-2</v>
      </c>
      <c r="AG141" s="12">
        <v>18.82</v>
      </c>
      <c r="AH141" s="12">
        <v>0.37</v>
      </c>
      <c r="AI141" s="12">
        <v>15.52</v>
      </c>
      <c r="AJ141" s="12">
        <v>0.315</v>
      </c>
      <c r="AK141" s="12">
        <v>37.93</v>
      </c>
      <c r="AL141" s="12">
        <v>0.8</v>
      </c>
      <c r="AN141" s="14">
        <v>1.601E-2</v>
      </c>
      <c r="AP141" s="13">
        <v>7707.8296260343204</v>
      </c>
      <c r="AQ141" s="12">
        <v>1.0378300077331599</v>
      </c>
      <c r="AR141" s="14">
        <v>18.1893048310294</v>
      </c>
      <c r="AS141" s="14">
        <v>5.6809374014090003E-2</v>
      </c>
      <c r="AT141" s="14">
        <v>26.771672715490201</v>
      </c>
      <c r="AU141" s="14">
        <v>7.6660679189049993E-2</v>
      </c>
      <c r="AV141" s="14">
        <v>4.9207512441029397</v>
      </c>
      <c r="AW141" s="14">
        <v>2.5842332225720001E-2</v>
      </c>
      <c r="AX141" s="14">
        <v>0.27053407475539198</v>
      </c>
      <c r="AY141" s="14">
        <v>5.905974617938E-2</v>
      </c>
      <c r="AZ141" s="14">
        <v>0.18380978066225501</v>
      </c>
      <c r="BA141" s="14">
        <v>7.9534013603299994E-2</v>
      </c>
      <c r="BB141" s="14">
        <v>1.9922351370781399</v>
      </c>
      <c r="BC141" s="14">
        <v>8.9390214259799997E-3</v>
      </c>
      <c r="BD141" s="14">
        <v>0.958484311266244</v>
      </c>
      <c r="BE141" s="14">
        <v>7.0378911476800003E-3</v>
      </c>
      <c r="BG141" s="14">
        <v>1.9963797277035737</v>
      </c>
      <c r="BH141" s="14">
        <v>5.4279245348761069E-4</v>
      </c>
      <c r="BI141" s="14">
        <v>0.95715497517963255</v>
      </c>
      <c r="BJ141" s="14">
        <v>3.7697288985881878E-6</v>
      </c>
      <c r="BL141" s="14">
        <v>4.9223715462058655</v>
      </c>
      <c r="BM141" s="14">
        <v>3.0818369786334817E-3</v>
      </c>
      <c r="BN141" s="14">
        <v>5.4183443859110593E-2</v>
      </c>
      <c r="BO141" s="14">
        <v>8.9405531649487945E-5</v>
      </c>
      <c r="BQ141" s="15">
        <v>2.1677</v>
      </c>
      <c r="BR141" s="14">
        <v>4.9228255527486526</v>
      </c>
      <c r="BS141" s="13">
        <v>92.233294160193324</v>
      </c>
    </row>
    <row r="142" spans="1:71" x14ac:dyDescent="0.15">
      <c r="A142" s="3" t="s">
        <v>408</v>
      </c>
      <c r="B142" s="7">
        <v>336.9078202436026</v>
      </c>
      <c r="C142" s="7">
        <v>0.24064658634826999</v>
      </c>
      <c r="D142" s="7">
        <v>337.298595164473</v>
      </c>
      <c r="E142" s="7">
        <v>0.49180490000449001</v>
      </c>
      <c r="F142" s="8">
        <v>339.99344342535801</v>
      </c>
      <c r="G142" s="8">
        <v>2.96099536039153</v>
      </c>
      <c r="I142" s="5">
        <v>0.104677970002703</v>
      </c>
      <c r="J142" s="8">
        <v>78.995091647528213</v>
      </c>
      <c r="K142" s="7">
        <v>0.37476819677665707</v>
      </c>
      <c r="L142" s="9">
        <v>210.78387207601099</v>
      </c>
      <c r="N142" s="9">
        <v>14313.5712977117</v>
      </c>
      <c r="O142" s="10">
        <v>5.3652633026387002E-2</v>
      </c>
      <c r="P142" s="5">
        <v>7.3310792904039995E-2</v>
      </c>
      <c r="Q142" s="4">
        <v>0.394015625586077</v>
      </c>
      <c r="R142" s="7">
        <v>0.17136303187322</v>
      </c>
      <c r="S142" s="4">
        <v>5.3286216661917601E-2</v>
      </c>
      <c r="T142" s="5">
        <v>0.12669284769646999</v>
      </c>
      <c r="U142" s="5">
        <v>0.70213167170802182</v>
      </c>
      <c r="W142" s="11" t="s">
        <v>60</v>
      </c>
      <c r="Y142" s="1" t="s">
        <v>52</v>
      </c>
      <c r="Z142" s="1" t="s">
        <v>57</v>
      </c>
      <c r="AB142" s="5">
        <v>0.1467</v>
      </c>
      <c r="AC142" s="5">
        <v>2.8400000000000002E-2</v>
      </c>
      <c r="AE142" s="5">
        <v>7.3573252607639361E-2</v>
      </c>
      <c r="AG142" s="12">
        <v>18.82</v>
      </c>
      <c r="AH142" s="12">
        <v>0.37</v>
      </c>
      <c r="AI142" s="12">
        <v>15.52</v>
      </c>
      <c r="AJ142" s="12">
        <v>0.315</v>
      </c>
      <c r="AK142" s="12">
        <v>37.93</v>
      </c>
      <c r="AL142" s="12">
        <v>0.8</v>
      </c>
      <c r="AN142" s="14">
        <v>1.584E-2</v>
      </c>
      <c r="AP142" s="13">
        <v>7208.7426627656196</v>
      </c>
      <c r="AQ142" s="12">
        <v>1.00695116527845</v>
      </c>
      <c r="AR142" s="14">
        <v>18.147922004927501</v>
      </c>
      <c r="AS142" s="14">
        <v>6.1352557879929999E-2</v>
      </c>
      <c r="AT142" s="14">
        <v>26.5153713458696</v>
      </c>
      <c r="AU142" s="14">
        <v>7.3518114655440003E-2</v>
      </c>
      <c r="AV142" s="14">
        <v>4.9227346321956498</v>
      </c>
      <c r="AW142" s="14">
        <v>3.1214944902049999E-2</v>
      </c>
      <c r="AX142" s="14">
        <v>0.27125937931521699</v>
      </c>
      <c r="AY142" s="14">
        <v>6.5277373902559999E-2</v>
      </c>
      <c r="AZ142" s="14">
        <v>0.18565930286014501</v>
      </c>
      <c r="BA142" s="14">
        <v>7.9557424334180005E-2</v>
      </c>
      <c r="BB142" s="14">
        <v>1.99280560679159</v>
      </c>
      <c r="BC142" s="14">
        <v>1.0957257078139999E-2</v>
      </c>
      <c r="BD142" s="14">
        <v>0.95855965257717002</v>
      </c>
      <c r="BE142" s="14">
        <v>1.241915926661E-2</v>
      </c>
      <c r="BG142" s="14">
        <v>1.9972041225007824</v>
      </c>
      <c r="BH142" s="14">
        <v>6.8485881416268074E-4</v>
      </c>
      <c r="BI142" s="14">
        <v>0.95714916554799911</v>
      </c>
      <c r="BJ142" s="14">
        <v>4.7563601452205314E-6</v>
      </c>
      <c r="BL142" s="14">
        <v>4.9235220617472102</v>
      </c>
      <c r="BM142" s="14">
        <v>3.2042338373563664E-3</v>
      </c>
      <c r="BN142" s="14">
        <v>5.4178541285245983E-2</v>
      </c>
      <c r="BO142" s="14">
        <v>9.4040627865700255E-5</v>
      </c>
      <c r="BQ142" s="15">
        <v>2.1677</v>
      </c>
      <c r="BR142" s="14">
        <v>4.9239762512846497</v>
      </c>
      <c r="BS142" s="13">
        <v>92.248908757364134</v>
      </c>
    </row>
    <row r="143" spans="1:71" x14ac:dyDescent="0.15">
      <c r="A143" s="3" t="s">
        <v>409</v>
      </c>
      <c r="B143" s="7">
        <v>337.11989678446929</v>
      </c>
      <c r="C143" s="7">
        <v>0.25009773634944998</v>
      </c>
      <c r="D143" s="7">
        <v>337.46592629466397</v>
      </c>
      <c r="E143" s="7">
        <v>0.50054837365768001</v>
      </c>
      <c r="F143" s="8">
        <v>339.85089019743901</v>
      </c>
      <c r="G143" s="8">
        <v>3.0115212280366701</v>
      </c>
      <c r="I143" s="5">
        <v>0.104474074625418</v>
      </c>
      <c r="J143" s="8">
        <v>80.171554522427684</v>
      </c>
      <c r="K143" s="7">
        <v>0.38125877350960374</v>
      </c>
      <c r="L143" s="9">
        <v>210.28120555606901</v>
      </c>
      <c r="N143" s="9">
        <v>14280.3814694056</v>
      </c>
      <c r="O143" s="10">
        <v>5.3687297054336197E-2</v>
      </c>
      <c r="P143" s="5">
        <v>7.6143311462839994E-2</v>
      </c>
      <c r="Q143" s="4">
        <v>0.39424537280392502</v>
      </c>
      <c r="R143" s="7">
        <v>0.17433667186828999</v>
      </c>
      <c r="S143" s="4">
        <v>5.32828622839146E-2</v>
      </c>
      <c r="T143" s="5">
        <v>0.12899103456072999</v>
      </c>
      <c r="U143" s="5">
        <v>0.69701427420607587</v>
      </c>
      <c r="W143" s="11" t="s">
        <v>60</v>
      </c>
      <c r="Y143" s="1" t="s">
        <v>52</v>
      </c>
      <c r="Z143" s="1" t="s">
        <v>57</v>
      </c>
      <c r="AB143" s="5">
        <v>0.1467</v>
      </c>
      <c r="AC143" s="5">
        <v>2.8400000000000002E-2</v>
      </c>
      <c r="AE143" s="5">
        <v>7.2543311235573338E-2</v>
      </c>
      <c r="AG143" s="12">
        <v>18.82</v>
      </c>
      <c r="AH143" s="12">
        <v>0.37</v>
      </c>
      <c r="AI143" s="12">
        <v>15.52</v>
      </c>
      <c r="AJ143" s="12">
        <v>0.315</v>
      </c>
      <c r="AK143" s="12">
        <v>37.93</v>
      </c>
      <c r="AL143" s="12">
        <v>0.8</v>
      </c>
      <c r="AN143" s="14">
        <v>1.6070000000000001E-2</v>
      </c>
      <c r="AP143" s="13">
        <v>7223.2405479562003</v>
      </c>
      <c r="AQ143" s="12">
        <v>1.3416736281873101</v>
      </c>
      <c r="AR143" s="14">
        <v>18.148387356204399</v>
      </c>
      <c r="AS143" s="14">
        <v>6.5082809624270002E-2</v>
      </c>
      <c r="AT143" s="14">
        <v>26.556990834014599</v>
      </c>
      <c r="AU143" s="14">
        <v>7.7623082329070003E-2</v>
      </c>
      <c r="AV143" s="14">
        <v>4.92486616328467</v>
      </c>
      <c r="AW143" s="14">
        <v>3.782041483944E-2</v>
      </c>
      <c r="AX143" s="14">
        <v>0.27137007663941598</v>
      </c>
      <c r="AY143" s="14">
        <v>6.8792777301240005E-2</v>
      </c>
      <c r="AZ143" s="14">
        <v>0.185448367848905</v>
      </c>
      <c r="BA143" s="14">
        <v>7.4100827319179996E-2</v>
      </c>
      <c r="BB143" s="14">
        <v>1.99244272408368</v>
      </c>
      <c r="BC143" s="14">
        <v>1.149770594925E-2</v>
      </c>
      <c r="BD143" s="14">
        <v>0.95854287981298403</v>
      </c>
      <c r="BE143" s="14">
        <v>1.2567161747720001E-2</v>
      </c>
      <c r="BG143" s="14">
        <v>1.9967788758632468</v>
      </c>
      <c r="BH143" s="14">
        <v>6.9567004045478895E-4</v>
      </c>
      <c r="BI143" s="14">
        <v>0.9571521623237258</v>
      </c>
      <c r="BJ143" s="14">
        <v>4.8314594863162737E-6</v>
      </c>
      <c r="BL143" s="14">
        <v>4.9256769316508633</v>
      </c>
      <c r="BM143" s="14">
        <v>3.3760420757639456E-3</v>
      </c>
      <c r="BN143" s="14">
        <v>5.4180762747357336E-2</v>
      </c>
      <c r="BO143" s="14">
        <v>9.7309912613563482E-5</v>
      </c>
      <c r="BQ143" s="15">
        <v>2.1677</v>
      </c>
      <c r="BR143" s="14">
        <v>4.9261313178511728</v>
      </c>
      <c r="BS143" s="13">
        <v>92.2484780496724</v>
      </c>
    </row>
    <row r="144" spans="1:71" x14ac:dyDescent="0.15">
      <c r="A144" s="3" t="s">
        <v>410</v>
      </c>
      <c r="B144" s="7">
        <v>337.06351049357829</v>
      </c>
      <c r="C144" s="7">
        <v>0.2476657726157</v>
      </c>
      <c r="D144" s="7">
        <v>336.92676502125602</v>
      </c>
      <c r="E144" s="7">
        <v>0.48293884392267</v>
      </c>
      <c r="F144" s="8">
        <v>335.98308415642202</v>
      </c>
      <c r="G144" s="8">
        <v>2.6445328842093501</v>
      </c>
      <c r="I144" s="5">
        <v>0.104163253990044</v>
      </c>
      <c r="J144" s="8">
        <v>79.342037681528851</v>
      </c>
      <c r="K144" s="7">
        <v>0.30975384074656798</v>
      </c>
      <c r="L144" s="9">
        <v>256.14545243506501</v>
      </c>
      <c r="N144" s="9">
        <v>17393.996009953</v>
      </c>
      <c r="O144" s="10">
        <v>5.3678080572596203E-2</v>
      </c>
      <c r="P144" s="5">
        <v>7.5415176798830003E-2</v>
      </c>
      <c r="Q144" s="4">
        <v>0.39350523481983402</v>
      </c>
      <c r="R144" s="7">
        <v>0.16843033705254001</v>
      </c>
      <c r="S144" s="4">
        <v>5.319196295656E-2</v>
      </c>
      <c r="T144" s="5">
        <v>0.11212554884569</v>
      </c>
      <c r="U144" s="5">
        <v>0.80445995041598839</v>
      </c>
      <c r="W144" s="11" t="s">
        <v>60</v>
      </c>
      <c r="Y144" s="1" t="s">
        <v>52</v>
      </c>
      <c r="Z144" s="1" t="s">
        <v>57</v>
      </c>
      <c r="AB144" s="5">
        <v>0.1467</v>
      </c>
      <c r="AC144" s="5">
        <v>2.8400000000000002E-2</v>
      </c>
      <c r="AE144" s="5">
        <v>7.3819222888155123E-2</v>
      </c>
      <c r="AG144" s="12">
        <v>18.82</v>
      </c>
      <c r="AH144" s="12">
        <v>0.37</v>
      </c>
      <c r="AI144" s="12">
        <v>15.52</v>
      </c>
      <c r="AJ144" s="12">
        <v>0.315</v>
      </c>
      <c r="AK144" s="12">
        <v>37.93</v>
      </c>
      <c r="AL144" s="12">
        <v>0.8</v>
      </c>
      <c r="AN144" s="14">
        <v>1.5910000000000001E-2</v>
      </c>
      <c r="AP144" s="13">
        <v>7891.3331734129097</v>
      </c>
      <c r="AQ144" s="12">
        <v>1.24178877514115</v>
      </c>
      <c r="AR144" s="14">
        <v>18.233900154078899</v>
      </c>
      <c r="AS144" s="14">
        <v>5.3976278803980003E-2</v>
      </c>
      <c r="AT144" s="14">
        <v>26.9530314658553</v>
      </c>
      <c r="AU144" s="14">
        <v>6.3597145046339995E-2</v>
      </c>
      <c r="AV144" s="14">
        <v>4.9226251374079002</v>
      </c>
      <c r="AW144" s="14">
        <v>3.146815197438E-2</v>
      </c>
      <c r="AX144" s="14">
        <v>0.26990928429155903</v>
      </c>
      <c r="AY144" s="14">
        <v>6.4079438378650003E-2</v>
      </c>
      <c r="AZ144" s="14">
        <v>0.18259748978562099</v>
      </c>
      <c r="BA144" s="14">
        <v>7.3044803038150002E-2</v>
      </c>
      <c r="BB144" s="14">
        <v>1.99227420349734</v>
      </c>
      <c r="BC144" s="14">
        <v>1.350262458672E-2</v>
      </c>
      <c r="BD144" s="14">
        <v>0.95856803003068602</v>
      </c>
      <c r="BE144" s="14">
        <v>1.347502719639E-2</v>
      </c>
      <c r="BG144" s="14">
        <v>1.9966862475018083</v>
      </c>
      <c r="BH144" s="14">
        <v>7.4597028159996913E-4</v>
      </c>
      <c r="BI144" s="14">
        <v>0.95715281508944017</v>
      </c>
      <c r="BJ144" s="14">
        <v>5.1808004397573195E-6</v>
      </c>
      <c r="BL144" s="14">
        <v>4.9245227075460649</v>
      </c>
      <c r="BM144" s="14">
        <v>3.2077319109517842E-3</v>
      </c>
      <c r="BN144" s="14">
        <v>5.4078500178426865E-2</v>
      </c>
      <c r="BO144" s="14">
        <v>9.0897131261464962E-5</v>
      </c>
      <c r="BQ144" s="15">
        <v>2.1677</v>
      </c>
      <c r="BR144" s="14">
        <v>4.9249768869811144</v>
      </c>
      <c r="BS144" s="13">
        <v>92.228112656078665</v>
      </c>
    </row>
    <row r="145" spans="1:71" x14ac:dyDescent="0.15">
      <c r="A145" s="3" t="s">
        <v>411</v>
      </c>
      <c r="B145" s="7">
        <v>336.87688143293241</v>
      </c>
      <c r="C145" s="7">
        <v>0.23725038118743999</v>
      </c>
      <c r="D145" s="7">
        <v>337.33012626856203</v>
      </c>
      <c r="E145" s="7">
        <v>0.53464933839844997</v>
      </c>
      <c r="F145" s="8">
        <v>340.45563783560902</v>
      </c>
      <c r="G145" s="8">
        <v>3.1571355165010702</v>
      </c>
      <c r="I145" s="5">
        <v>0.10462188437818</v>
      </c>
      <c r="J145" s="8">
        <v>80.509779634667765</v>
      </c>
      <c r="K145" s="7">
        <v>0.33631682787899075</v>
      </c>
      <c r="L145" s="9">
        <v>239.386712054848</v>
      </c>
      <c r="N145" s="9">
        <v>16253.435139604</v>
      </c>
      <c r="O145" s="10">
        <v>5.3647576155981598E-2</v>
      </c>
      <c r="P145" s="5">
        <v>7.2282635809719997E-2</v>
      </c>
      <c r="Q145" s="4">
        <v>0.39405891519400599</v>
      </c>
      <c r="R145" s="7">
        <v>0.18627693939713999</v>
      </c>
      <c r="S145" s="4">
        <v>5.3297094458502801E-2</v>
      </c>
      <c r="T145" s="5">
        <v>0.13562641544481999</v>
      </c>
      <c r="U145" s="5">
        <v>0.76059112876018575</v>
      </c>
      <c r="W145" s="11" t="s">
        <v>60</v>
      </c>
      <c r="Y145" s="1" t="s">
        <v>52</v>
      </c>
      <c r="Z145" s="1" t="s">
        <v>57</v>
      </c>
      <c r="AB145" s="5">
        <v>0.1467</v>
      </c>
      <c r="AC145" s="5">
        <v>2.8400000000000002E-2</v>
      </c>
      <c r="AE145" s="5">
        <v>8.9521883437149175E-2</v>
      </c>
      <c r="AG145" s="12">
        <v>18.82</v>
      </c>
      <c r="AH145" s="12">
        <v>0.37</v>
      </c>
      <c r="AI145" s="12">
        <v>15.52</v>
      </c>
      <c r="AJ145" s="12">
        <v>0.315</v>
      </c>
      <c r="AK145" s="12">
        <v>37.93</v>
      </c>
      <c r="AL145" s="12">
        <v>0.8</v>
      </c>
      <c r="AN145" s="14">
        <v>1.6140000000000002E-2</v>
      </c>
      <c r="AP145" s="13">
        <v>7605.0631809115002</v>
      </c>
      <c r="AQ145" s="12">
        <v>1.2025995259128199</v>
      </c>
      <c r="AR145" s="14">
        <v>18.184329796293099</v>
      </c>
      <c r="AS145" s="14">
        <v>7.2850961130920003E-2</v>
      </c>
      <c r="AT145" s="14">
        <v>26.761105968782601</v>
      </c>
      <c r="AU145" s="14">
        <v>8.2338538007850001E-2</v>
      </c>
      <c r="AV145" s="14">
        <v>4.9231272188684203</v>
      </c>
      <c r="AW145" s="14">
        <v>3.1745106520080002E-2</v>
      </c>
      <c r="AX145" s="14">
        <v>0.270739626745299</v>
      </c>
      <c r="AY145" s="14">
        <v>8.5842787062779993E-2</v>
      </c>
      <c r="AZ145" s="14">
        <v>0.18406165021858401</v>
      </c>
      <c r="BA145" s="14">
        <v>8.6653216541129993E-2</v>
      </c>
      <c r="BB145" s="14">
        <v>1.99250161025887</v>
      </c>
      <c r="BC145" s="14">
        <v>1.1343556561379999E-2</v>
      </c>
      <c r="BD145" s="14">
        <v>0.958861375853029</v>
      </c>
      <c r="BE145" s="14">
        <v>9.2518917436200006E-3</v>
      </c>
      <c r="BG145" s="14">
        <v>1.9978527851659276</v>
      </c>
      <c r="BH145" s="14">
        <v>6.184223490536126E-4</v>
      </c>
      <c r="BI145" s="14">
        <v>0.95714459432659904</v>
      </c>
      <c r="BJ145" s="14">
        <v>4.2949368617119938E-6</v>
      </c>
      <c r="BL145" s="14">
        <v>4.9245830179219228</v>
      </c>
      <c r="BM145" s="14">
        <v>3.2158959281421025E-3</v>
      </c>
      <c r="BN145" s="14">
        <v>5.4172843438094746E-2</v>
      </c>
      <c r="BO145" s="14">
        <v>9.7616553874069732E-5</v>
      </c>
      <c r="BQ145" s="15">
        <v>2.1677</v>
      </c>
      <c r="BR145" s="14">
        <v>4.9250372436808476</v>
      </c>
      <c r="BS145" s="13">
        <v>92.236389816591213</v>
      </c>
    </row>
    <row r="146" spans="1:71" x14ac:dyDescent="0.15">
      <c r="A146" s="3" t="s">
        <v>412</v>
      </c>
      <c r="B146" s="7">
        <v>337.18716094763778</v>
      </c>
      <c r="C146" s="7">
        <v>0.26057873310919999</v>
      </c>
      <c r="D146" s="7">
        <v>337.55690832955099</v>
      </c>
      <c r="E146" s="7">
        <v>0.47727875166209999</v>
      </c>
      <c r="F146" s="8">
        <v>340.10468449878402</v>
      </c>
      <c r="G146" s="8">
        <v>2.7801982632340798</v>
      </c>
      <c r="I146" s="5">
        <v>0.10476977358141799</v>
      </c>
      <c r="J146" s="8">
        <v>77.435635918337923</v>
      </c>
      <c r="K146" s="7">
        <v>0.2498372088444111</v>
      </c>
      <c r="L146" s="9">
        <v>309.94436848100497</v>
      </c>
      <c r="N146" s="9">
        <v>21037.743444908199</v>
      </c>
      <c r="O146" s="10">
        <v>5.36982916572342E-2</v>
      </c>
      <c r="P146" s="5">
        <v>7.9318879285990004E-2</v>
      </c>
      <c r="Q146" s="4">
        <v>0.39437030788540101</v>
      </c>
      <c r="R146" s="7">
        <v>0.16619429290203</v>
      </c>
      <c r="S146" s="4">
        <v>5.3288834448481898E-2</v>
      </c>
      <c r="T146" s="5">
        <v>0.11843726526963</v>
      </c>
      <c r="U146" s="5">
        <v>0.71449280548170757</v>
      </c>
      <c r="W146" s="11" t="s">
        <v>60</v>
      </c>
      <c r="Y146" s="1" t="s">
        <v>52</v>
      </c>
      <c r="Z146" s="1" t="s">
        <v>57</v>
      </c>
      <c r="AB146" s="5">
        <v>0.1467</v>
      </c>
      <c r="AC146" s="5">
        <v>2.8400000000000002E-2</v>
      </c>
      <c r="AE146" s="5">
        <v>7.983985624780976E-2</v>
      </c>
      <c r="AG146" s="12">
        <v>18.82</v>
      </c>
      <c r="AH146" s="12">
        <v>0.37</v>
      </c>
      <c r="AI146" s="12">
        <v>15.52</v>
      </c>
      <c r="AJ146" s="12">
        <v>0.315</v>
      </c>
      <c r="AK146" s="12">
        <v>37.93</v>
      </c>
      <c r="AL146" s="12">
        <v>0.8</v>
      </c>
      <c r="AN146" s="14">
        <v>1.5520000000000001E-2</v>
      </c>
      <c r="AP146" s="13">
        <v>8618.31704322308</v>
      </c>
      <c r="AQ146" s="12">
        <v>1.4154718733491101</v>
      </c>
      <c r="AR146" s="14">
        <v>18.254278381153799</v>
      </c>
      <c r="AS146" s="14">
        <v>7.6656790224199994E-2</v>
      </c>
      <c r="AT146" s="14">
        <v>27.091271288000002</v>
      </c>
      <c r="AU146" s="14">
        <v>8.6252639252849997E-2</v>
      </c>
      <c r="AV146" s="14">
        <v>4.9228365277230797</v>
      </c>
      <c r="AW146" s="14">
        <v>3.302777208919E-2</v>
      </c>
      <c r="AX146" s="14">
        <v>0.269686050195385</v>
      </c>
      <c r="AY146" s="14">
        <v>7.9152406633770003E-2</v>
      </c>
      <c r="AZ146" s="14">
        <v>0.18171721824000001</v>
      </c>
      <c r="BA146" s="14">
        <v>8.9507595221459998E-2</v>
      </c>
      <c r="BB146" s="14">
        <v>1.99163251352124</v>
      </c>
      <c r="BC146" s="14">
        <v>1.482237463561E-2</v>
      </c>
      <c r="BD146" s="14">
        <v>0.95868563861235601</v>
      </c>
      <c r="BE146" s="14">
        <v>1.897613820615E-2</v>
      </c>
      <c r="BG146" s="14">
        <v>1.9964028631285806</v>
      </c>
      <c r="BH146" s="14">
        <v>9.0579424628396124E-4</v>
      </c>
      <c r="BI146" s="14">
        <v>0.95715481214088305</v>
      </c>
      <c r="BJ146" s="14">
        <v>6.2907988915832418E-6</v>
      </c>
      <c r="BL146" s="14">
        <v>4.925722797752778</v>
      </c>
      <c r="BM146" s="14">
        <v>3.2437699332034508E-3</v>
      </c>
      <c r="BN146" s="14">
        <v>5.4185345829489029E-2</v>
      </c>
      <c r="BO146" s="14">
        <v>9.2444527050925077E-5</v>
      </c>
      <c r="BQ146" s="15">
        <v>2.1677</v>
      </c>
      <c r="BR146" s="14">
        <v>4.9261769966914724</v>
      </c>
      <c r="BS146" s="13">
        <v>92.209601990189682</v>
      </c>
    </row>
    <row r="147" spans="1:71" x14ac:dyDescent="0.15">
      <c r="A147" s="3" t="s">
        <v>413</v>
      </c>
      <c r="B147" s="7">
        <v>336.93038465439042</v>
      </c>
      <c r="C147" s="7">
        <v>0.22531296164824</v>
      </c>
      <c r="D147" s="7">
        <v>337.54764385439802</v>
      </c>
      <c r="E147" s="7">
        <v>0.45263153203070999</v>
      </c>
      <c r="F147" s="8">
        <v>341.80191906359403</v>
      </c>
      <c r="G147" s="8">
        <v>2.53945024708589</v>
      </c>
      <c r="I147" s="5">
        <v>0.104646326109943</v>
      </c>
      <c r="J147" s="8">
        <v>81.582075007455387</v>
      </c>
      <c r="K147" s="7">
        <v>0.27377381849690885</v>
      </c>
      <c r="L147" s="9">
        <v>297.99078471185697</v>
      </c>
      <c r="N147" s="9">
        <v>20227.0835196648</v>
      </c>
      <c r="O147" s="10">
        <v>5.36563211376032E-2</v>
      </c>
      <c r="P147" s="5">
        <v>6.8635065906680004E-2</v>
      </c>
      <c r="Q147" s="4">
        <v>0.39435758554372302</v>
      </c>
      <c r="R147" s="7">
        <v>0.15761547647235999</v>
      </c>
      <c r="S147" s="4">
        <v>5.3328797079806999E-2</v>
      </c>
      <c r="T147" s="5">
        <v>0.10741162592575999</v>
      </c>
      <c r="U147" s="5">
        <v>0.78429347002573591</v>
      </c>
      <c r="W147" s="11" t="s">
        <v>60</v>
      </c>
      <c r="Y147" s="1" t="s">
        <v>52</v>
      </c>
      <c r="Z147" s="1" t="s">
        <v>57</v>
      </c>
      <c r="AB147" s="5">
        <v>0.1467</v>
      </c>
      <c r="AC147" s="5">
        <v>2.8400000000000002E-2</v>
      </c>
      <c r="AE147" s="5">
        <v>7.5736064979442519E-2</v>
      </c>
      <c r="AG147" s="12">
        <v>18.82</v>
      </c>
      <c r="AH147" s="12">
        <v>0.37</v>
      </c>
      <c r="AI147" s="12">
        <v>15.52</v>
      </c>
      <c r="AJ147" s="12">
        <v>0.315</v>
      </c>
      <c r="AK147" s="12">
        <v>37.93</v>
      </c>
      <c r="AL147" s="12">
        <v>0.8</v>
      </c>
      <c r="AN147" s="14">
        <v>1.636E-2</v>
      </c>
      <c r="AP147" s="13">
        <v>8451.1080661615397</v>
      </c>
      <c r="AQ147" s="12">
        <v>1.0257157019354799</v>
      </c>
      <c r="AR147" s="14">
        <v>18.231540667615398</v>
      </c>
      <c r="AS147" s="14">
        <v>5.343225370219E-2</v>
      </c>
      <c r="AT147" s="14">
        <v>27.066272265384601</v>
      </c>
      <c r="AU147" s="14">
        <v>7.0361702834829995E-2</v>
      </c>
      <c r="AV147" s="14">
        <v>4.9203159562153802</v>
      </c>
      <c r="AW147" s="14">
        <v>2.7046212163340001E-2</v>
      </c>
      <c r="AX147" s="14">
        <v>0.26988184962461498</v>
      </c>
      <c r="AY147" s="14">
        <v>6.0585879874609998E-2</v>
      </c>
      <c r="AZ147" s="14">
        <v>0.181790225431538</v>
      </c>
      <c r="BA147" s="14">
        <v>6.5752336696400002E-2</v>
      </c>
      <c r="BB147" s="14">
        <v>1.99232782953695</v>
      </c>
      <c r="BC147" s="14">
        <v>7.0179119139099997E-3</v>
      </c>
      <c r="BD147" s="14">
        <v>0.95860364631587103</v>
      </c>
      <c r="BE147" s="14">
        <v>7.6048480543400004E-3</v>
      </c>
      <c r="BG147" s="14">
        <v>1.9968545616356947</v>
      </c>
      <c r="BH147" s="14">
        <v>5.31494724768351E-4</v>
      </c>
      <c r="BI147" s="14">
        <v>0.95715162895493289</v>
      </c>
      <c r="BJ147" s="14">
        <v>3.6912525329999121E-6</v>
      </c>
      <c r="BL147" s="14">
        <v>4.9229917498871272</v>
      </c>
      <c r="BM147" s="14">
        <v>3.1034144978456927E-3</v>
      </c>
      <c r="BN147" s="14">
        <v>5.4220656813681115E-2</v>
      </c>
      <c r="BO147" s="14">
        <v>8.639229355784872E-5</v>
      </c>
      <c r="BQ147" s="15">
        <v>2.1677</v>
      </c>
      <c r="BR147" s="14">
        <v>4.9234457162686578</v>
      </c>
      <c r="BS147" s="13">
        <v>92.213516616368452</v>
      </c>
    </row>
    <row r="148" spans="1:71" x14ac:dyDescent="0.15">
      <c r="A148" s="3" t="s">
        <v>414</v>
      </c>
      <c r="B148" s="7">
        <v>337.01115846266362</v>
      </c>
      <c r="C148" s="7">
        <v>0.29272541366068999</v>
      </c>
      <c r="D148" s="7">
        <v>337.26109908286099</v>
      </c>
      <c r="E148" s="7">
        <v>0.56178407238453998</v>
      </c>
      <c r="F148" s="8">
        <v>338.98472679105703</v>
      </c>
      <c r="G148" s="8">
        <v>2.8666373338517301</v>
      </c>
      <c r="I148" s="5">
        <v>0.104488270956397</v>
      </c>
      <c r="J148" s="8">
        <v>81.914289700251842</v>
      </c>
      <c r="K148" s="7">
        <v>0.31657832476433601</v>
      </c>
      <c r="L148" s="9">
        <v>258.74888863989497</v>
      </c>
      <c r="N148" s="9">
        <v>17567.781197215601</v>
      </c>
      <c r="O148" s="10">
        <v>5.3669523573014501E-2</v>
      </c>
      <c r="P148" s="5">
        <v>8.9149497897040006E-2</v>
      </c>
      <c r="Q148" s="4">
        <v>0.39396414830526799</v>
      </c>
      <c r="R148" s="7">
        <v>0.19576471372898999</v>
      </c>
      <c r="S148" s="4">
        <v>5.3262487210456601E-2</v>
      </c>
      <c r="T148" s="5">
        <v>0.12236404069136</v>
      </c>
      <c r="U148" s="5">
        <v>0.86668210816656044</v>
      </c>
      <c r="W148" s="11" t="s">
        <v>60</v>
      </c>
      <c r="Y148" s="1" t="s">
        <v>52</v>
      </c>
      <c r="Z148" s="1" t="s">
        <v>57</v>
      </c>
      <c r="AB148" s="5">
        <v>0.1467</v>
      </c>
      <c r="AC148" s="5">
        <v>2.8400000000000002E-2</v>
      </c>
      <c r="AE148" s="5">
        <v>6.6295628083945513E-2</v>
      </c>
      <c r="AG148" s="12">
        <v>18.82</v>
      </c>
      <c r="AH148" s="12">
        <v>0.37</v>
      </c>
      <c r="AI148" s="12">
        <v>15.52</v>
      </c>
      <c r="AJ148" s="12">
        <v>0.315</v>
      </c>
      <c r="AK148" s="12">
        <v>37.93</v>
      </c>
      <c r="AL148" s="12">
        <v>0.8</v>
      </c>
      <c r="AN148" s="14">
        <v>1.643E-2</v>
      </c>
      <c r="AP148" s="13">
        <v>7981.50437618055</v>
      </c>
      <c r="AQ148" s="12">
        <v>1.4803918468594599</v>
      </c>
      <c r="AR148" s="14">
        <v>18.217539356736101</v>
      </c>
      <c r="AS148" s="14">
        <v>5.8001098005720002E-2</v>
      </c>
      <c r="AT148" s="14">
        <v>26.900128334375001</v>
      </c>
      <c r="AU148" s="14">
        <v>7.3807321701420001E-2</v>
      </c>
      <c r="AV148" s="14">
        <v>4.9205269605902799</v>
      </c>
      <c r="AW148" s="14">
        <v>3.4205714119699998E-2</v>
      </c>
      <c r="AX148" s="14">
        <v>0.27010131347916699</v>
      </c>
      <c r="AY148" s="14">
        <v>6.3139666627129998E-2</v>
      </c>
      <c r="AZ148" s="14">
        <v>0.18292164722986101</v>
      </c>
      <c r="BA148" s="14">
        <v>7.6325977714959997E-2</v>
      </c>
      <c r="BB148" s="14">
        <v>1.9922159067352201</v>
      </c>
      <c r="BC148" s="14">
        <v>1.7939272510369999E-2</v>
      </c>
      <c r="BD148" s="14">
        <v>0.95842718628239898</v>
      </c>
      <c r="BE148" s="14">
        <v>2.4662390818820001E-2</v>
      </c>
      <c r="BG148" s="14">
        <v>1.9961781628796951</v>
      </c>
      <c r="BH148" s="14">
        <v>1.1079232791583234E-3</v>
      </c>
      <c r="BI148" s="14">
        <v>0.95715639563665267</v>
      </c>
      <c r="BJ148" s="14">
        <v>7.6946106642174754E-6</v>
      </c>
      <c r="BL148" s="14">
        <v>4.922558830514844</v>
      </c>
      <c r="BM148" s="14">
        <v>3.2746588826163855E-3</v>
      </c>
      <c r="BN148" s="14">
        <v>5.4162213829674337E-2</v>
      </c>
      <c r="BO148" s="14">
        <v>9.198027934653776E-5</v>
      </c>
      <c r="BQ148" s="15">
        <v>2.1677</v>
      </c>
      <c r="BR148" s="14">
        <v>4.9230128163644107</v>
      </c>
      <c r="BS148" s="13">
        <v>92.225581287630476</v>
      </c>
    </row>
    <row r="149" spans="1:71" x14ac:dyDescent="0.15">
      <c r="A149" s="3" t="s">
        <v>415</v>
      </c>
      <c r="B149" s="7">
        <v>336.82036946123634</v>
      </c>
      <c r="C149" s="7">
        <v>0.23836427174979999</v>
      </c>
      <c r="D149" s="7">
        <v>336.81283300010102</v>
      </c>
      <c r="E149" s="7">
        <v>0.51978810374053996</v>
      </c>
      <c r="F149" s="8">
        <v>336.76080007546602</v>
      </c>
      <c r="G149" s="8">
        <v>3.0420057980197401</v>
      </c>
      <c r="I149" s="5">
        <v>0.103976632364555</v>
      </c>
      <c r="J149" s="8">
        <v>81.035773986305415</v>
      </c>
      <c r="K149" s="7">
        <v>0.47439093218184092</v>
      </c>
      <c r="L149" s="9">
        <v>170.820663906036</v>
      </c>
      <c r="N149" s="9">
        <v>11606.571278441401</v>
      </c>
      <c r="O149" s="10">
        <v>5.3638339479694999E-2</v>
      </c>
      <c r="P149" s="5">
        <v>7.2633871767659994E-2</v>
      </c>
      <c r="Q149" s="4">
        <v>0.39334888401160001</v>
      </c>
      <c r="R149" s="7">
        <v>0.18133363884366999</v>
      </c>
      <c r="S149" s="4">
        <v>5.3210222988589503E-2</v>
      </c>
      <c r="T149" s="5">
        <v>0.13030260175349001</v>
      </c>
      <c r="U149" s="5">
        <v>0.76423939323511014</v>
      </c>
      <c r="W149" s="11" t="s">
        <v>60</v>
      </c>
      <c r="Y149" s="1" t="s">
        <v>52</v>
      </c>
      <c r="Z149" s="1" t="s">
        <v>57</v>
      </c>
      <c r="AB149" s="5">
        <v>0.1467</v>
      </c>
      <c r="AC149" s="5">
        <v>2.8400000000000002E-2</v>
      </c>
      <c r="AE149" s="5">
        <v>7.4306063266010858E-2</v>
      </c>
      <c r="AG149" s="12">
        <v>18.82</v>
      </c>
      <c r="AH149" s="12">
        <v>0.37</v>
      </c>
      <c r="AI149" s="12">
        <v>15.52</v>
      </c>
      <c r="AJ149" s="12">
        <v>0.315</v>
      </c>
      <c r="AK149" s="12">
        <v>37.93</v>
      </c>
      <c r="AL149" s="12">
        <v>0.8</v>
      </c>
      <c r="AN149" s="14">
        <v>1.626E-2</v>
      </c>
      <c r="AP149" s="13">
        <v>6449.2017868434796</v>
      </c>
      <c r="AQ149" s="12">
        <v>0.99351257005015003</v>
      </c>
      <c r="AR149" s="14">
        <v>18.095157387826099</v>
      </c>
      <c r="AS149" s="14">
        <v>4.5330918369730001E-2</v>
      </c>
      <c r="AT149" s="14">
        <v>26.246309430434799</v>
      </c>
      <c r="AU149" s="14">
        <v>6.3383340600529997E-2</v>
      </c>
      <c r="AV149" s="14">
        <v>4.9223295777478304</v>
      </c>
      <c r="AW149" s="14">
        <v>2.874133349658E-2</v>
      </c>
      <c r="AX149" s="14">
        <v>0.27202626825999998</v>
      </c>
      <c r="AY149" s="14">
        <v>5.331647371842E-2</v>
      </c>
      <c r="AZ149" s="14">
        <v>0.18754567708608699</v>
      </c>
      <c r="BA149" s="14">
        <v>6.527477084503E-2</v>
      </c>
      <c r="BB149" s="14">
        <v>1.9925174738058899</v>
      </c>
      <c r="BC149" s="14">
        <v>9.3257899188500006E-3</v>
      </c>
      <c r="BD149" s="14">
        <v>0.95857545121358601</v>
      </c>
      <c r="BE149" s="14">
        <v>1.246738039934E-2</v>
      </c>
      <c r="BG149" s="14">
        <v>1.9969591576899075</v>
      </c>
      <c r="BH149" s="14">
        <v>6.641200906609896E-4</v>
      </c>
      <c r="BI149" s="14">
        <v>0.95715089185112356</v>
      </c>
      <c r="BJ149" s="14">
        <v>4.6123375544008511E-6</v>
      </c>
      <c r="BL149" s="14">
        <v>4.9216062117808814</v>
      </c>
      <c r="BM149" s="14">
        <v>3.1531289002876845E-3</v>
      </c>
      <c r="BN149" s="14">
        <v>5.4102863240956811E-2</v>
      </c>
      <c r="BO149" s="14">
        <v>9.7505631373642152E-5</v>
      </c>
      <c r="BQ149" s="15">
        <v>2.1677</v>
      </c>
      <c r="BR149" s="14">
        <v>4.9220603639465139</v>
      </c>
      <c r="BS149" s="13">
        <v>92.277225379300276</v>
      </c>
    </row>
    <row r="150" spans="1:71" x14ac:dyDescent="0.15">
      <c r="A150" s="3" t="s">
        <v>416</v>
      </c>
      <c r="B150" s="7">
        <v>337.08118361699798</v>
      </c>
      <c r="C150" s="7">
        <v>0.24337234902709001</v>
      </c>
      <c r="D150" s="7">
        <v>337.13469589510299</v>
      </c>
      <c r="E150" s="7">
        <v>0.45803422030490998</v>
      </c>
      <c r="F150" s="8">
        <v>337.503807235392</v>
      </c>
      <c r="G150" s="8">
        <v>2.6185219381696299</v>
      </c>
      <c r="I150" s="5">
        <v>0.104454471779202</v>
      </c>
      <c r="J150" s="8">
        <v>80.643400047035911</v>
      </c>
      <c r="K150" s="7">
        <v>0.26808942698867738</v>
      </c>
      <c r="L150" s="9">
        <v>300.80783473210897</v>
      </c>
      <c r="N150" s="9">
        <v>20421.179084784999</v>
      </c>
      <c r="O150" s="10">
        <v>5.3680969280606998E-2</v>
      </c>
      <c r="P150" s="5">
        <v>7.4104028095270003E-2</v>
      </c>
      <c r="Q150" s="4">
        <v>0.39379062704710499</v>
      </c>
      <c r="R150" s="7">
        <v>0.15966149073304001</v>
      </c>
      <c r="S150" s="4">
        <v>5.3227676303843098E-2</v>
      </c>
      <c r="T150" s="5">
        <v>0.11096286138633001</v>
      </c>
      <c r="U150" s="5">
        <v>0.74475310965710673</v>
      </c>
      <c r="W150" s="11" t="s">
        <v>60</v>
      </c>
      <c r="Y150" s="1" t="s">
        <v>52</v>
      </c>
      <c r="Z150" s="1" t="s">
        <v>57</v>
      </c>
      <c r="AB150" s="5">
        <v>0.1467</v>
      </c>
      <c r="AC150" s="5">
        <v>2.8400000000000002E-2</v>
      </c>
      <c r="AE150" s="5">
        <v>6.3676817922136975E-2</v>
      </c>
      <c r="AG150" s="12">
        <v>18.82</v>
      </c>
      <c r="AH150" s="12">
        <v>0.37</v>
      </c>
      <c r="AI150" s="12">
        <v>15.52</v>
      </c>
      <c r="AJ150" s="12">
        <v>0.315</v>
      </c>
      <c r="AK150" s="12">
        <v>37.93</v>
      </c>
      <c r="AL150" s="12">
        <v>0.8</v>
      </c>
      <c r="AN150" s="14">
        <v>1.617E-2</v>
      </c>
      <c r="AP150" s="13">
        <v>8495.0430622312506</v>
      </c>
      <c r="AQ150" s="12">
        <v>1.0591167261585499</v>
      </c>
      <c r="AR150" s="14">
        <v>18.2675055334375</v>
      </c>
      <c r="AS150" s="14">
        <v>5.997097092861E-2</v>
      </c>
      <c r="AT150" s="14">
        <v>27.124095202500001</v>
      </c>
      <c r="AU150" s="14">
        <v>7.7489926861359998E-2</v>
      </c>
      <c r="AV150" s="14">
        <v>4.9215450771500002</v>
      </c>
      <c r="AW150" s="14">
        <v>3.2423747689939997E-2</v>
      </c>
      <c r="AX150" s="14">
        <v>0.26941877707625</v>
      </c>
      <c r="AY150" s="14">
        <v>6.313810876242E-2</v>
      </c>
      <c r="AZ150" s="14">
        <v>0.18144989005625001</v>
      </c>
      <c r="BA150" s="14">
        <v>8.4879744096809998E-2</v>
      </c>
      <c r="BB150" s="14">
        <v>1.9926557707268</v>
      </c>
      <c r="BC150" s="14">
        <v>1.0783663642640001E-2</v>
      </c>
      <c r="BD150" s="14">
        <v>0.95837491823090204</v>
      </c>
      <c r="BE150" s="14">
        <v>1.514017578277E-2</v>
      </c>
      <c r="BG150" s="14">
        <v>1.9964623500876211</v>
      </c>
      <c r="BH150" s="14">
        <v>7.4892740667691917E-4</v>
      </c>
      <c r="BI150" s="14">
        <v>0.95715439292751547</v>
      </c>
      <c r="BJ150" s="14">
        <v>5.2013463936831648E-6</v>
      </c>
      <c r="BL150" s="14">
        <v>4.9242765405903945</v>
      </c>
      <c r="BM150" s="14">
        <v>3.2268881468695615E-3</v>
      </c>
      <c r="BN150" s="14">
        <v>5.4121216415785989E-2</v>
      </c>
      <c r="BO150" s="14">
        <v>8.7321574854793256E-5</v>
      </c>
      <c r="BQ150" s="15">
        <v>2.1677</v>
      </c>
      <c r="BR150" s="14">
        <v>4.9247306203751267</v>
      </c>
      <c r="BS150" s="13">
        <v>92.212486644260849</v>
      </c>
    </row>
    <row r="151" spans="1:71" x14ac:dyDescent="0.15">
      <c r="A151" s="3" t="s">
        <v>417</v>
      </c>
      <c r="B151" s="7">
        <v>336.99563830271461</v>
      </c>
      <c r="C151" s="7">
        <v>0.24816920285787999</v>
      </c>
      <c r="D151" s="7">
        <v>337.24054008079997</v>
      </c>
      <c r="E151" s="7">
        <v>0.44835738383354001</v>
      </c>
      <c r="F151" s="8">
        <v>338.92951857189502</v>
      </c>
      <c r="G151" s="8">
        <v>2.36861939899278</v>
      </c>
      <c r="I151" s="5">
        <v>0.104531747514442</v>
      </c>
      <c r="J151" s="8">
        <v>80.164425772417417</v>
      </c>
      <c r="K151" s="7">
        <v>0.25215115801774624</v>
      </c>
      <c r="L151" s="9">
        <v>317.92210038859099</v>
      </c>
      <c r="N151" s="9">
        <v>21580.799466857599</v>
      </c>
      <c r="O151" s="10">
        <v>5.36669867983997E-2</v>
      </c>
      <c r="P151" s="5">
        <v>7.5583298581800004E-2</v>
      </c>
      <c r="Q151" s="4">
        <v>0.39393592425565799</v>
      </c>
      <c r="R151" s="7">
        <v>0.15624698260528999</v>
      </c>
      <c r="S151" s="4">
        <v>5.3261188897982301E-2</v>
      </c>
      <c r="T151" s="5">
        <v>9.9448028244469994E-2</v>
      </c>
      <c r="U151" s="5">
        <v>0.81241881988579945</v>
      </c>
      <c r="W151" s="11" t="s">
        <v>60</v>
      </c>
      <c r="Y151" s="1" t="s">
        <v>52</v>
      </c>
      <c r="Z151" s="1" t="s">
        <v>57</v>
      </c>
      <c r="AB151" s="5">
        <v>0.1467</v>
      </c>
      <c r="AC151" s="5">
        <v>2.8400000000000002E-2</v>
      </c>
      <c r="AE151" s="5">
        <v>8.6607996049559155E-2</v>
      </c>
      <c r="AG151" s="12">
        <v>18.82</v>
      </c>
      <c r="AH151" s="12">
        <v>0.37</v>
      </c>
      <c r="AI151" s="12">
        <v>15.52</v>
      </c>
      <c r="AJ151" s="12">
        <v>0.315</v>
      </c>
      <c r="AK151" s="12">
        <v>37.93</v>
      </c>
      <c r="AL151" s="12">
        <v>0.8</v>
      </c>
      <c r="AN151" s="14">
        <v>1.6070000000000001E-2</v>
      </c>
      <c r="AP151" s="13">
        <v>8669.2848008444398</v>
      </c>
      <c r="AQ151" s="12">
        <v>0.98779378096274995</v>
      </c>
      <c r="AR151" s="14">
        <v>18.268981017111098</v>
      </c>
      <c r="AS151" s="14">
        <v>5.2599232951090001E-2</v>
      </c>
      <c r="AT151" s="14">
        <v>27.178095333111099</v>
      </c>
      <c r="AU151" s="14">
        <v>6.9954271978950003E-2</v>
      </c>
      <c r="AV151" s="14">
        <v>4.92224850521111</v>
      </c>
      <c r="AW151" s="14">
        <v>2.7162374191039999E-2</v>
      </c>
      <c r="AX151" s="14">
        <v>0.26943349931777799</v>
      </c>
      <c r="AY151" s="14">
        <v>5.3838505000010001E-2</v>
      </c>
      <c r="AZ151" s="14">
        <v>0.18111281589</v>
      </c>
      <c r="BA151" s="14">
        <v>7.4165735465619997E-2</v>
      </c>
      <c r="BB151" s="14">
        <v>1.9921773281325099</v>
      </c>
      <c r="BC151" s="14">
        <v>1.2962165641940001E-2</v>
      </c>
      <c r="BD151" s="14">
        <v>0.95880892337349599</v>
      </c>
      <c r="BE151" s="14">
        <v>1.5809921369789998E-2</v>
      </c>
      <c r="BG151" s="14">
        <v>1.9973534827174571</v>
      </c>
      <c r="BH151" s="14">
        <v>7.9638578432357184E-4</v>
      </c>
      <c r="BI151" s="14">
        <v>0.95714811298453972</v>
      </c>
      <c r="BJ151" s="14">
        <v>5.5309114242916087E-6</v>
      </c>
      <c r="BL151" s="14">
        <v>4.9251982956780251</v>
      </c>
      <c r="BM151" s="14">
        <v>3.1062573117530664E-3</v>
      </c>
      <c r="BN151" s="14">
        <v>5.4150468504342388E-2</v>
      </c>
      <c r="BO151" s="14">
        <v>8.3994329629578281E-5</v>
      </c>
      <c r="BQ151" s="15">
        <v>2.1677</v>
      </c>
      <c r="BR151" s="14">
        <v>4.9256524403636082</v>
      </c>
      <c r="BS151" s="13">
        <v>92.208406305527291</v>
      </c>
    </row>
    <row r="152" spans="1:71" x14ac:dyDescent="0.15">
      <c r="A152" s="3" t="s">
        <v>418</v>
      </c>
      <c r="B152" s="7">
        <v>337.07767696553572</v>
      </c>
      <c r="C152" s="7">
        <v>0.24159646839157001</v>
      </c>
      <c r="D152" s="7">
        <v>337.56220325323102</v>
      </c>
      <c r="E152" s="7">
        <v>0.47897750542671003</v>
      </c>
      <c r="F152" s="8">
        <v>340.90113823536097</v>
      </c>
      <c r="G152" s="8">
        <v>2.59988638446253</v>
      </c>
      <c r="I152" s="5">
        <v>0.104821471687054</v>
      </c>
      <c r="J152" s="8">
        <v>81.954887824422315</v>
      </c>
      <c r="K152" s="7">
        <v>0.34189025362733216</v>
      </c>
      <c r="L152" s="9">
        <v>239.711097215877</v>
      </c>
      <c r="N152" s="9">
        <v>16274.3332445632</v>
      </c>
      <c r="O152" s="10">
        <v>5.3680396110655101E-2</v>
      </c>
      <c r="P152" s="5">
        <v>7.356403870613E-2</v>
      </c>
      <c r="Q152" s="4">
        <v>0.39437757913499399</v>
      </c>
      <c r="R152" s="7">
        <v>0.16678361436732</v>
      </c>
      <c r="S152" s="4">
        <v>5.33075823061121E-2</v>
      </c>
      <c r="T152" s="5">
        <v>0.11017787985330001</v>
      </c>
      <c r="U152" s="5">
        <v>0.81675625272352692</v>
      </c>
      <c r="W152" s="11" t="s">
        <v>60</v>
      </c>
      <c r="Y152" s="1" t="s">
        <v>52</v>
      </c>
      <c r="Z152" s="1" t="s">
        <v>57</v>
      </c>
      <c r="AB152" s="5">
        <v>0.1467</v>
      </c>
      <c r="AC152" s="5">
        <v>2.8400000000000002E-2</v>
      </c>
      <c r="AE152" s="5">
        <v>7.9034916479303607E-2</v>
      </c>
      <c r="AG152" s="12">
        <v>18.82</v>
      </c>
      <c r="AH152" s="12">
        <v>0.37</v>
      </c>
      <c r="AI152" s="12">
        <v>15.52</v>
      </c>
      <c r="AJ152" s="12">
        <v>0.315</v>
      </c>
      <c r="AK152" s="12">
        <v>37.93</v>
      </c>
      <c r="AL152" s="12">
        <v>0.8</v>
      </c>
      <c r="AN152" s="14">
        <v>1.643E-2</v>
      </c>
      <c r="AP152" s="13">
        <v>7691.8634037178399</v>
      </c>
      <c r="AQ152" s="12">
        <v>0.97170025318297004</v>
      </c>
      <c r="AR152" s="14">
        <v>18.1811079853527</v>
      </c>
      <c r="AS152" s="14">
        <v>4.6085762193900003E-2</v>
      </c>
      <c r="AT152" s="14">
        <v>26.705145263941901</v>
      </c>
      <c r="AU152" s="14">
        <v>4.9502679034079997E-2</v>
      </c>
      <c r="AV152" s="14">
        <v>4.92269844863901</v>
      </c>
      <c r="AW152" s="14">
        <v>2.2139415554490002E-2</v>
      </c>
      <c r="AX152" s="14">
        <v>0.27076222925145199</v>
      </c>
      <c r="AY152" s="14">
        <v>4.8508506593629999E-2</v>
      </c>
      <c r="AZ152" s="14">
        <v>0.18433799766058101</v>
      </c>
      <c r="BA152" s="14">
        <v>5.557112091922E-2</v>
      </c>
      <c r="BB152" s="14">
        <v>1.9917579694049199</v>
      </c>
      <c r="BC152" s="14">
        <v>1.2884966804880001E-2</v>
      </c>
      <c r="BD152" s="14">
        <v>0.95866963235281499</v>
      </c>
      <c r="BE152" s="14">
        <v>1.525312965712E-2</v>
      </c>
      <c r="BG152" s="14">
        <v>1.996480522147686</v>
      </c>
      <c r="BH152" s="14">
        <v>7.8097540426515775E-4</v>
      </c>
      <c r="BI152" s="14">
        <v>0.95715426486633004</v>
      </c>
      <c r="BJ152" s="14">
        <v>5.4239209606009628E-6</v>
      </c>
      <c r="BL152" s="14">
        <v>4.9242919469580224</v>
      </c>
      <c r="BM152" s="14">
        <v>3.0119825859906439E-3</v>
      </c>
      <c r="BN152" s="14">
        <v>5.420381439062999E-2</v>
      </c>
      <c r="BO152" s="14">
        <v>8.6966859648351805E-5</v>
      </c>
      <c r="BQ152" s="15">
        <v>2.1677</v>
      </c>
      <c r="BR152" s="14">
        <v>4.9247461331570346</v>
      </c>
      <c r="BS152" s="13">
        <v>92.233808211217294</v>
      </c>
    </row>
    <row r="153" spans="1:71" ht="14" thickBot="1" x14ac:dyDescent="0.2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1"/>
      <c r="BE153" s="21"/>
      <c r="BF153" s="21"/>
      <c r="BG153" s="21"/>
      <c r="BH153" s="21"/>
      <c r="BI153" s="21"/>
      <c r="BJ153" s="21"/>
      <c r="BK153" s="21"/>
      <c r="BL153" s="21"/>
      <c r="BM153" s="21"/>
      <c r="BN153" s="21"/>
      <c r="BO153" s="21"/>
      <c r="BP153" s="21"/>
      <c r="BQ153" s="21"/>
      <c r="BR153" s="21"/>
      <c r="BS153" s="21"/>
    </row>
    <row r="155" spans="1:71" x14ac:dyDescent="0.15">
      <c r="B155" s="1" t="s">
        <v>155</v>
      </c>
      <c r="Y155" s="1" t="s">
        <v>162</v>
      </c>
      <c r="BB155" s="6"/>
      <c r="BC155" s="6"/>
      <c r="BD155" s="6"/>
      <c r="BE155" s="6"/>
      <c r="BG155" s="6"/>
      <c r="BH155" s="6"/>
      <c r="BI155" s="6"/>
      <c r="BJ155" s="6"/>
      <c r="BL155" s="6"/>
      <c r="BM155" s="6"/>
      <c r="BN155" s="6"/>
      <c r="BO155" s="6"/>
      <c r="BR155" s="6"/>
      <c r="BS155" s="6"/>
    </row>
    <row r="156" spans="1:71" x14ac:dyDescent="0.15">
      <c r="B156" s="1" t="s">
        <v>156</v>
      </c>
      <c r="Y156" s="1" t="s">
        <v>163</v>
      </c>
      <c r="BB156" s="6"/>
      <c r="BC156" s="6"/>
      <c r="BD156" s="6"/>
      <c r="BE156" s="6"/>
      <c r="BG156" s="6"/>
      <c r="BH156" s="6"/>
      <c r="BI156" s="6"/>
      <c r="BJ156" s="6"/>
      <c r="BL156" s="6"/>
      <c r="BM156" s="6"/>
      <c r="BN156" s="6"/>
      <c r="BO156" s="6"/>
      <c r="BR156" s="6"/>
      <c r="BS156" s="6"/>
    </row>
    <row r="157" spans="1:71" x14ac:dyDescent="0.15">
      <c r="B157" s="1" t="s">
        <v>157</v>
      </c>
      <c r="Y157" s="1" t="s">
        <v>164</v>
      </c>
      <c r="BB157" s="6"/>
      <c r="BC157" s="6"/>
      <c r="BD157" s="6"/>
      <c r="BE157" s="6"/>
      <c r="BG157" s="6"/>
      <c r="BH157" s="6"/>
      <c r="BI157" s="6"/>
      <c r="BJ157" s="6"/>
      <c r="BL157" s="6"/>
      <c r="BM157" s="6"/>
      <c r="BN157" s="6"/>
      <c r="BO157" s="6"/>
      <c r="BR157" s="6"/>
      <c r="BS157" s="6"/>
    </row>
    <row r="158" spans="1:71" x14ac:dyDescent="0.15">
      <c r="B158" s="1" t="s">
        <v>158</v>
      </c>
      <c r="BB158" s="6"/>
      <c r="BC158" s="6"/>
      <c r="BD158" s="6"/>
      <c r="BE158" s="6"/>
      <c r="BG158" s="6"/>
      <c r="BH158" s="6"/>
      <c r="BI158" s="6"/>
      <c r="BJ158" s="6"/>
      <c r="BL158" s="6"/>
      <c r="BM158" s="6"/>
      <c r="BN158" s="6"/>
      <c r="BO158" s="6"/>
      <c r="BR158" s="6"/>
      <c r="BS158" s="6"/>
    </row>
    <row r="159" spans="1:71" x14ac:dyDescent="0.15">
      <c r="B159" s="1" t="s">
        <v>159</v>
      </c>
      <c r="BB159" s="6"/>
      <c r="BC159" s="6"/>
      <c r="BD159" s="6"/>
      <c r="BE159" s="6"/>
      <c r="BG159" s="6"/>
      <c r="BH159" s="6"/>
      <c r="BI159" s="6"/>
      <c r="BJ159" s="6"/>
      <c r="BL159" s="6"/>
      <c r="BM159" s="6"/>
      <c r="BN159" s="6"/>
      <c r="BO159" s="6"/>
      <c r="BR159" s="6"/>
      <c r="BS159" s="6"/>
    </row>
    <row r="160" spans="1:71" x14ac:dyDescent="0.15">
      <c r="B160" s="1" t="s">
        <v>160</v>
      </c>
      <c r="BB160" s="6"/>
      <c r="BC160" s="6"/>
      <c r="BD160" s="6"/>
      <c r="BE160" s="6"/>
      <c r="BG160" s="6"/>
      <c r="BH160" s="6"/>
      <c r="BI160" s="6"/>
      <c r="BJ160" s="6"/>
      <c r="BL160" s="6"/>
      <c r="BM160" s="6"/>
      <c r="BN160" s="6"/>
      <c r="BO160" s="6"/>
      <c r="BR160" s="6"/>
      <c r="BS160" s="6"/>
    </row>
    <row r="161" spans="2:71" x14ac:dyDescent="0.15">
      <c r="B161" s="1" t="s">
        <v>161</v>
      </c>
      <c r="BB161" s="6"/>
      <c r="BC161" s="6"/>
      <c r="BD161" s="6"/>
      <c r="BE161" s="6"/>
      <c r="BG161" s="6"/>
      <c r="BH161" s="6"/>
      <c r="BI161" s="6"/>
      <c r="BJ161" s="6"/>
      <c r="BL161" s="6"/>
      <c r="BM161" s="6"/>
      <c r="BN161" s="6"/>
      <c r="BO161" s="6"/>
      <c r="BR161" s="6"/>
      <c r="BS161" s="6"/>
    </row>
    <row r="162" spans="2:71" x14ac:dyDescent="0.15">
      <c r="B162" s="1" t="s">
        <v>171</v>
      </c>
      <c r="BB162" s="6"/>
      <c r="BC162" s="6"/>
      <c r="BD162" s="6"/>
      <c r="BE162" s="6"/>
      <c r="BG162" s="6"/>
      <c r="BH162" s="6"/>
      <c r="BI162" s="6"/>
      <c r="BJ162" s="6"/>
      <c r="BL162" s="6"/>
      <c r="BM162" s="6"/>
      <c r="BN162" s="6"/>
      <c r="BO162" s="6"/>
      <c r="BR162" s="6"/>
      <c r="BS162" s="6"/>
    </row>
    <row r="163" spans="2:71" x14ac:dyDescent="0.15">
      <c r="B163" s="1" t="s">
        <v>173</v>
      </c>
    </row>
    <row r="164" spans="2:71" x14ac:dyDescent="0.15">
      <c r="BB164" s="6"/>
      <c r="BC164" s="6"/>
      <c r="BD164" s="6"/>
      <c r="BE164" s="6"/>
      <c r="BG164" s="6"/>
      <c r="BH164" s="6"/>
      <c r="BI164" s="6"/>
      <c r="BJ164" s="6"/>
      <c r="BL164" s="6"/>
      <c r="BM164" s="6"/>
      <c r="BN164" s="6"/>
      <c r="BO164" s="6"/>
      <c r="BR164" s="6"/>
      <c r="BS164" s="6"/>
    </row>
    <row r="165" spans="2:71" x14ac:dyDescent="0.15">
      <c r="BB165" s="6"/>
      <c r="BC165" s="6"/>
      <c r="BD165" s="6"/>
      <c r="BE165" s="6"/>
      <c r="BG165" s="6"/>
      <c r="BH165" s="6"/>
      <c r="BI165" s="6"/>
      <c r="BJ165" s="6"/>
      <c r="BL165" s="6"/>
      <c r="BM165" s="6"/>
      <c r="BN165" s="6"/>
      <c r="BO165" s="6"/>
      <c r="BR165" s="6"/>
      <c r="BS165" s="6"/>
    </row>
    <row r="166" spans="2:71" x14ac:dyDescent="0.15">
      <c r="BB166" s="6"/>
      <c r="BC166" s="6"/>
      <c r="BD166" s="6"/>
      <c r="BE166" s="6"/>
      <c r="BG166" s="6"/>
      <c r="BH166" s="6"/>
      <c r="BI166" s="6"/>
      <c r="BJ166" s="6"/>
      <c r="BL166" s="6"/>
      <c r="BM166" s="6"/>
      <c r="BN166" s="6"/>
      <c r="BO166" s="6"/>
      <c r="BR166" s="6"/>
      <c r="BS166" s="6"/>
    </row>
    <row r="167" spans="2:71" x14ac:dyDescent="0.15">
      <c r="BB167" s="6"/>
      <c r="BC167" s="6"/>
      <c r="BD167" s="6"/>
      <c r="BE167" s="6"/>
      <c r="BG167" s="6"/>
      <c r="BH167" s="6"/>
      <c r="BI167" s="6"/>
      <c r="BJ167" s="6"/>
      <c r="BL167" s="6"/>
      <c r="BM167" s="6"/>
      <c r="BN167" s="6"/>
      <c r="BO167" s="6"/>
      <c r="BR167" s="6"/>
      <c r="BS167" s="6"/>
    </row>
    <row r="168" spans="2:71" x14ac:dyDescent="0.15">
      <c r="BB168" s="6"/>
      <c r="BC168" s="6"/>
      <c r="BD168" s="6"/>
      <c r="BE168" s="6"/>
      <c r="BG168" s="6"/>
      <c r="BH168" s="6"/>
      <c r="BI168" s="6"/>
      <c r="BJ168" s="6"/>
      <c r="BL168" s="6"/>
      <c r="BM168" s="6"/>
      <c r="BN168" s="6"/>
      <c r="BO168" s="6"/>
      <c r="BR168" s="6"/>
      <c r="BS168" s="6"/>
    </row>
    <row r="169" spans="2:71" x14ac:dyDescent="0.15">
      <c r="BB169" s="6"/>
      <c r="BC169" s="6"/>
      <c r="BD169" s="6"/>
      <c r="BE169" s="6"/>
      <c r="BG169" s="6"/>
      <c r="BH169" s="6"/>
      <c r="BI169" s="6"/>
      <c r="BJ169" s="6"/>
      <c r="BL169" s="6"/>
      <c r="BM169" s="6"/>
      <c r="BN169" s="6"/>
      <c r="BO169" s="6"/>
      <c r="BR169" s="6"/>
      <c r="BS169" s="6"/>
    </row>
    <row r="170" spans="2:71" x14ac:dyDescent="0.15">
      <c r="BB170" s="6"/>
      <c r="BC170" s="6"/>
      <c r="BD170" s="6"/>
      <c r="BE170" s="6"/>
      <c r="BG170" s="6"/>
      <c r="BH170" s="6"/>
      <c r="BI170" s="6"/>
      <c r="BJ170" s="6"/>
      <c r="BL170" s="6"/>
      <c r="BM170" s="6"/>
      <c r="BN170" s="6"/>
      <c r="BO170" s="6"/>
      <c r="BR170" s="6"/>
      <c r="BS170" s="6"/>
    </row>
    <row r="171" spans="2:71" x14ac:dyDescent="0.15">
      <c r="BB171" s="6"/>
      <c r="BC171" s="6"/>
      <c r="BD171" s="6"/>
      <c r="BE171" s="6"/>
      <c r="BG171" s="6"/>
      <c r="BH171" s="6"/>
      <c r="BI171" s="6"/>
      <c r="BJ171" s="6"/>
      <c r="BL171" s="6"/>
      <c r="BM171" s="6"/>
      <c r="BN171" s="6"/>
      <c r="BO171" s="6"/>
      <c r="BR171" s="6"/>
      <c r="BS171" s="6"/>
    </row>
    <row r="172" spans="2:71" x14ac:dyDescent="0.15">
      <c r="BB172" s="6"/>
      <c r="BC172" s="6"/>
      <c r="BD172" s="6"/>
      <c r="BE172" s="6"/>
      <c r="BG172" s="6"/>
      <c r="BH172" s="6"/>
      <c r="BI172" s="6"/>
      <c r="BJ172" s="6"/>
      <c r="BL172" s="6"/>
      <c r="BM172" s="6"/>
      <c r="BN172" s="6"/>
      <c r="BO172" s="6"/>
      <c r="BR172" s="6"/>
      <c r="BS172" s="6"/>
    </row>
    <row r="173" spans="2:71" x14ac:dyDescent="0.15">
      <c r="BB173" s="6"/>
      <c r="BC173" s="6"/>
      <c r="BD173" s="6"/>
      <c r="BE173" s="6"/>
      <c r="BG173" s="6"/>
      <c r="BH173" s="6"/>
      <c r="BI173" s="6"/>
      <c r="BJ173" s="6"/>
      <c r="BL173" s="6"/>
      <c r="BM173" s="6"/>
      <c r="BN173" s="6"/>
      <c r="BO173" s="6"/>
      <c r="BR173" s="6"/>
      <c r="BS173" s="6"/>
    </row>
    <row r="176" spans="2:71" x14ac:dyDescent="0.15">
      <c r="BB176" s="6"/>
      <c r="BC176" s="6"/>
      <c r="BD176" s="6"/>
      <c r="BE176" s="6"/>
      <c r="BG176" s="6"/>
      <c r="BH176" s="6"/>
      <c r="BI176" s="6"/>
      <c r="BJ176" s="6"/>
      <c r="BL176" s="6"/>
      <c r="BM176" s="6"/>
      <c r="BN176" s="6"/>
      <c r="BO176" s="6"/>
      <c r="BR176" s="6"/>
      <c r="BS176" s="6"/>
    </row>
    <row r="177" spans="54:71" x14ac:dyDescent="0.15">
      <c r="BB177" s="6"/>
      <c r="BC177" s="6"/>
      <c r="BD177" s="6"/>
      <c r="BE177" s="6"/>
      <c r="BG177" s="6"/>
      <c r="BH177" s="6"/>
      <c r="BI177" s="6"/>
      <c r="BJ177" s="6"/>
      <c r="BL177" s="6"/>
      <c r="BM177" s="6"/>
      <c r="BN177" s="6"/>
      <c r="BO177" s="6"/>
      <c r="BR177" s="6"/>
      <c r="BS177" s="6"/>
    </row>
    <row r="178" spans="54:71" x14ac:dyDescent="0.15">
      <c r="BB178" s="6"/>
      <c r="BC178" s="6"/>
      <c r="BD178" s="6"/>
      <c r="BE178" s="6"/>
      <c r="BG178" s="6"/>
      <c r="BH178" s="6"/>
      <c r="BI178" s="6"/>
      <c r="BJ178" s="6"/>
      <c r="BL178" s="6"/>
      <c r="BM178" s="6"/>
      <c r="BN178" s="6"/>
      <c r="BO178" s="6"/>
      <c r="BR178" s="6"/>
      <c r="BS178" s="6"/>
    </row>
    <row r="179" spans="54:71" x14ac:dyDescent="0.15">
      <c r="BB179" s="6"/>
      <c r="BC179" s="6"/>
      <c r="BD179" s="6"/>
      <c r="BE179" s="6"/>
      <c r="BG179" s="6"/>
      <c r="BH179" s="6"/>
      <c r="BI179" s="6"/>
      <c r="BJ179" s="6"/>
      <c r="BL179" s="6"/>
      <c r="BM179" s="6"/>
      <c r="BN179" s="6"/>
      <c r="BO179" s="6"/>
      <c r="BR179" s="6"/>
      <c r="BS179" s="6"/>
    </row>
    <row r="180" spans="54:71" x14ac:dyDescent="0.15">
      <c r="BB180" s="6"/>
      <c r="BC180" s="6"/>
      <c r="BD180" s="6"/>
      <c r="BE180" s="6"/>
      <c r="BG180" s="6"/>
      <c r="BH180" s="6"/>
      <c r="BI180" s="6"/>
      <c r="BJ180" s="6"/>
      <c r="BL180" s="6"/>
      <c r="BM180" s="6"/>
      <c r="BN180" s="6"/>
      <c r="BO180" s="6"/>
      <c r="BR180" s="6"/>
      <c r="BS180" s="6"/>
    </row>
    <row r="181" spans="54:71" x14ac:dyDescent="0.15">
      <c r="BB181" s="6"/>
      <c r="BC181" s="6"/>
      <c r="BD181" s="6"/>
      <c r="BE181" s="6"/>
      <c r="BG181" s="6"/>
      <c r="BH181" s="6"/>
      <c r="BI181" s="6"/>
      <c r="BJ181" s="6"/>
      <c r="BL181" s="6"/>
      <c r="BM181" s="6"/>
      <c r="BN181" s="6"/>
      <c r="BO181" s="6"/>
      <c r="BR181" s="6"/>
      <c r="BS181" s="6"/>
    </row>
    <row r="182" spans="54:71" x14ac:dyDescent="0.15">
      <c r="BB182" s="6"/>
      <c r="BC182" s="6"/>
      <c r="BD182" s="6"/>
      <c r="BE182" s="6"/>
      <c r="BG182" s="6"/>
      <c r="BH182" s="6"/>
      <c r="BI182" s="6"/>
      <c r="BJ182" s="6"/>
      <c r="BL182" s="6"/>
      <c r="BM182" s="6"/>
      <c r="BN182" s="6"/>
      <c r="BO182" s="6"/>
      <c r="BR182" s="6"/>
      <c r="BS182" s="6"/>
    </row>
    <row r="183" spans="54:71" x14ac:dyDescent="0.15">
      <c r="BB183" s="6"/>
      <c r="BC183" s="6"/>
      <c r="BD183" s="6"/>
      <c r="BE183" s="6"/>
      <c r="BG183" s="6"/>
      <c r="BH183" s="6"/>
      <c r="BI183" s="6"/>
      <c r="BJ183" s="6"/>
      <c r="BL183" s="6"/>
      <c r="BM183" s="6"/>
      <c r="BN183" s="6"/>
      <c r="BO183" s="6"/>
      <c r="BR183" s="6"/>
      <c r="BS183" s="6"/>
    </row>
    <row r="184" spans="54:71" x14ac:dyDescent="0.15">
      <c r="BB184" s="6"/>
      <c r="BC184" s="6"/>
      <c r="BD184" s="6"/>
      <c r="BE184" s="6"/>
      <c r="BG184" s="6"/>
      <c r="BH184" s="6"/>
      <c r="BI184" s="6"/>
      <c r="BJ184" s="6"/>
      <c r="BL184" s="6"/>
      <c r="BM184" s="6"/>
      <c r="BN184" s="6"/>
      <c r="BO184" s="6"/>
      <c r="BR184" s="6"/>
      <c r="BS184" s="6"/>
    </row>
    <row r="185" spans="54:71" x14ac:dyDescent="0.15">
      <c r="BB185" s="6"/>
      <c r="BC185" s="6"/>
      <c r="BD185" s="6"/>
      <c r="BE185" s="6"/>
      <c r="BG185" s="6"/>
      <c r="BH185" s="6"/>
      <c r="BI185" s="6"/>
      <c r="BJ185" s="6"/>
      <c r="BL185" s="6"/>
      <c r="BM185" s="6"/>
      <c r="BN185" s="6"/>
      <c r="BO185" s="6"/>
      <c r="BR185" s="6"/>
      <c r="BS185" s="6"/>
    </row>
  </sheetData>
  <mergeCells count="10">
    <mergeCell ref="B1:G1"/>
    <mergeCell ref="I1:L1"/>
    <mergeCell ref="BG1:BJ1"/>
    <mergeCell ref="BL1:BO1"/>
    <mergeCell ref="BQ1:BS1"/>
    <mergeCell ref="N1:U1"/>
    <mergeCell ref="Y1:Z1"/>
    <mergeCell ref="AB1:AE1"/>
    <mergeCell ref="AG1:AL1"/>
    <mergeCell ref="AP1:BE1"/>
  </mergeCells>
  <pageMargins left="0.7" right="0.7" top="0.75" bottom="0.75" header="0.5" footer="0.5"/>
  <pageSetup scale="50" firstPageNumber="0" fitToWidth="0" fitToHeight="0" pageOrder="overThenDown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DEEA4-44E2-0348-929E-1D2333596359}">
  <dimension ref="A1:BP352"/>
  <sheetViews>
    <sheetView zoomScale="57" zoomScaleNormal="57" workbookViewId="0"/>
  </sheetViews>
  <sheetFormatPr baseColWidth="10" defaultColWidth="12.1640625" defaultRowHeight="16" x14ac:dyDescent="0.2"/>
  <cols>
    <col min="1" max="1" width="16" style="23" customWidth="1"/>
    <col min="2" max="2" width="11.5" style="23" customWidth="1"/>
    <col min="3" max="3" width="13.6640625" style="23" customWidth="1"/>
    <col min="4" max="21" width="12.1640625" style="23"/>
    <col min="22" max="22" width="12.1640625" style="23" customWidth="1"/>
    <col min="23" max="52" width="12.1640625" style="23"/>
    <col min="53" max="53" width="16" style="1" bestFit="1" customWidth="1"/>
    <col min="54" max="59" width="8.83203125" style="1"/>
    <col min="60" max="16384" width="12.1640625" style="23"/>
  </cols>
  <sheetData>
    <row r="1" spans="2:59" ht="17" thickBot="1" x14ac:dyDescent="0.25">
      <c r="BA1" s="2"/>
      <c r="BB1" s="24"/>
      <c r="BC1" s="24"/>
      <c r="BD1" s="24"/>
      <c r="BE1" s="24"/>
      <c r="BF1" s="24"/>
      <c r="BG1" s="24"/>
    </row>
    <row r="2" spans="2:59" x14ac:dyDescent="0.2">
      <c r="B2" s="25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7"/>
      <c r="AI2" s="28" t="s">
        <v>179</v>
      </c>
      <c r="AJ2" s="26"/>
      <c r="AK2" s="26"/>
      <c r="AL2" s="26"/>
      <c r="AM2" s="26"/>
      <c r="AN2" s="26"/>
      <c r="AO2" s="29">
        <v>2.4049999999999998E-5</v>
      </c>
      <c r="AP2" s="26"/>
      <c r="AQ2" s="26"/>
      <c r="AR2" s="26"/>
      <c r="AS2" s="26"/>
      <c r="AT2" s="27"/>
      <c r="BA2" s="2" t="s">
        <v>1</v>
      </c>
      <c r="BB2" s="2"/>
      <c r="BC2" s="2"/>
      <c r="BD2" s="2" t="s">
        <v>186</v>
      </c>
      <c r="BE2" s="2" t="s">
        <v>1</v>
      </c>
      <c r="BF2" s="2" t="s">
        <v>186</v>
      </c>
      <c r="BG2" s="2" t="s">
        <v>1</v>
      </c>
    </row>
    <row r="3" spans="2:59" ht="20" x14ac:dyDescent="0.2">
      <c r="B3" s="30"/>
      <c r="C3" s="31" t="s">
        <v>180</v>
      </c>
      <c r="D3" s="32"/>
      <c r="E3" s="32"/>
      <c r="F3" s="32"/>
      <c r="G3" s="33" t="s">
        <v>181</v>
      </c>
      <c r="H3" s="33"/>
      <c r="I3" s="33"/>
      <c r="J3" s="33"/>
      <c r="K3" s="33"/>
      <c r="L3" s="33"/>
      <c r="M3" s="33"/>
      <c r="N3" s="33"/>
      <c r="O3" s="33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4"/>
      <c r="AI3" s="35" t="s">
        <v>182</v>
      </c>
      <c r="AJ3" s="36">
        <v>369.81758757387854</v>
      </c>
      <c r="AK3" s="36">
        <v>370.82058827062485</v>
      </c>
      <c r="AL3" s="36">
        <v>371.82294962285334</v>
      </c>
      <c r="AM3" s="36">
        <v>372.82469687312499</v>
      </c>
      <c r="AN3" s="36">
        <v>373.82581759331418</v>
      </c>
      <c r="AO3" s="36">
        <v>374.82632065752699</v>
      </c>
      <c r="AP3" s="36">
        <v>375.82620442617537</v>
      </c>
      <c r="AQ3" s="36">
        <v>376.82546694147004</v>
      </c>
      <c r="AR3" s="36">
        <v>377.82410885676506</v>
      </c>
      <c r="AS3" s="36">
        <v>378.82213196360038</v>
      </c>
      <c r="AT3" s="37">
        <v>379.81953906546204</v>
      </c>
      <c r="BA3" s="2" t="s">
        <v>1</v>
      </c>
      <c r="BB3" s="2" t="s">
        <v>188</v>
      </c>
      <c r="BC3" s="2" t="s">
        <v>188</v>
      </c>
      <c r="BD3" s="2" t="s">
        <v>90</v>
      </c>
      <c r="BE3" s="2" t="s">
        <v>1</v>
      </c>
      <c r="BF3" s="2" t="s">
        <v>89</v>
      </c>
      <c r="BG3" s="2" t="s">
        <v>1</v>
      </c>
    </row>
    <row r="4" spans="2:59" ht="17" thickBot="1" x14ac:dyDescent="0.25">
      <c r="B4" s="30"/>
      <c r="C4" s="32"/>
      <c r="D4" s="32"/>
      <c r="E4" s="38"/>
      <c r="F4" s="39" t="s">
        <v>183</v>
      </c>
      <c r="G4" s="40">
        <v>-0.1</v>
      </c>
      <c r="H4" s="41">
        <v>-0.08</v>
      </c>
      <c r="I4" s="41">
        <v>-0.06</v>
      </c>
      <c r="J4" s="42">
        <v>-0.04</v>
      </c>
      <c r="K4" s="42">
        <v>-0.02</v>
      </c>
      <c r="L4" s="42">
        <v>0</v>
      </c>
      <c r="M4" s="42">
        <f>L4+0.02</f>
        <v>0.02</v>
      </c>
      <c r="N4" s="42">
        <f>M4+0.02</f>
        <v>0.04</v>
      </c>
      <c r="O4" s="42">
        <f>N4+0.02</f>
        <v>0.06</v>
      </c>
      <c r="P4" s="42">
        <v>0.08</v>
      </c>
      <c r="Q4" s="43">
        <v>0.1</v>
      </c>
      <c r="R4" s="44">
        <v>-0.01</v>
      </c>
      <c r="S4" s="43">
        <v>0.01</v>
      </c>
      <c r="T4" s="42">
        <v>-7.0000000000000007E-2</v>
      </c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4"/>
      <c r="AI4" s="35" t="s">
        <v>184</v>
      </c>
      <c r="AJ4" s="45">
        <f>AK4-$AO2</f>
        <v>5.3994750000000015E-2</v>
      </c>
      <c r="AK4" s="45">
        <f>AL4-$AO2</f>
        <v>5.4018800000000013E-2</v>
      </c>
      <c r="AL4" s="45">
        <f>AM4-$AO2</f>
        <v>5.404285000000001E-2</v>
      </c>
      <c r="AM4" s="45">
        <f>AN4-$AO2</f>
        <v>5.4066900000000008E-2</v>
      </c>
      <c r="AN4" s="45">
        <f>AO4-$AO2</f>
        <v>5.4090950000000006E-2</v>
      </c>
      <c r="AO4" s="45">
        <v>5.4115000000000003E-2</v>
      </c>
      <c r="AP4" s="45">
        <f>AO4+$AO2</f>
        <v>5.4139050000000001E-2</v>
      </c>
      <c r="AQ4" s="45">
        <f>AP4+$AO2</f>
        <v>5.4163099999999999E-2</v>
      </c>
      <c r="AR4" s="45">
        <f>AQ4+$AO2</f>
        <v>5.4187149999999996E-2</v>
      </c>
      <c r="AS4" s="45">
        <f>AR4+$AO2</f>
        <v>5.4211199999999994E-2</v>
      </c>
      <c r="AT4" s="46">
        <f>AS4+$AO2</f>
        <v>5.4235249999999992E-2</v>
      </c>
      <c r="BA4" s="22" t="s">
        <v>189</v>
      </c>
      <c r="BB4" s="22" t="s">
        <v>132</v>
      </c>
      <c r="BC4" s="22" t="s">
        <v>178</v>
      </c>
      <c r="BD4" s="22" t="s">
        <v>95</v>
      </c>
      <c r="BE4" s="22" t="s">
        <v>20</v>
      </c>
      <c r="BF4" s="22" t="s">
        <v>95</v>
      </c>
      <c r="BG4" s="22" t="s">
        <v>20</v>
      </c>
    </row>
    <row r="5" spans="2:59" x14ac:dyDescent="0.2">
      <c r="B5" s="30"/>
      <c r="C5" s="32"/>
      <c r="D5" s="32"/>
      <c r="E5" s="47"/>
      <c r="F5" s="48" t="s">
        <v>132</v>
      </c>
      <c r="G5" s="49">
        <f>$L$5*(1+1*(G4/100))</f>
        <v>4.9225335389999998</v>
      </c>
      <c r="H5" s="50">
        <f>$L$5*(1+1*(H4/100))</f>
        <v>4.9235190311999997</v>
      </c>
      <c r="I5" s="50">
        <f>$L$5*(1+1*(I4/100))</f>
        <v>4.9245045233999996</v>
      </c>
      <c r="J5" s="49">
        <f>$L$5*(1+1*(J4/100))</f>
        <v>4.9254900156000003</v>
      </c>
      <c r="K5" s="49">
        <f>$L$5*(1+1*(K4/100))</f>
        <v>4.9264755078000002</v>
      </c>
      <c r="L5" s="51">
        <v>4.9274610000000001</v>
      </c>
      <c r="M5" s="49">
        <f t="shared" ref="M5:T5" si="0">$L$5*(1+1*(M4/100))</f>
        <v>4.9284464922</v>
      </c>
      <c r="N5" s="49">
        <f t="shared" si="0"/>
        <v>4.9294319843999999</v>
      </c>
      <c r="O5" s="49">
        <f t="shared" si="0"/>
        <v>4.9304174765999997</v>
      </c>
      <c r="P5" s="49">
        <f t="shared" si="0"/>
        <v>4.9314029687999996</v>
      </c>
      <c r="Q5" s="52">
        <f t="shared" si="0"/>
        <v>4.9323884609999995</v>
      </c>
      <c r="R5" s="53">
        <f t="shared" si="0"/>
        <v>4.9269682539000001</v>
      </c>
      <c r="S5" s="52">
        <f t="shared" si="0"/>
        <v>4.9279537461</v>
      </c>
      <c r="T5" s="50">
        <f t="shared" si="0"/>
        <v>4.9240117772999996</v>
      </c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4"/>
      <c r="AI5" s="35" t="s">
        <v>185</v>
      </c>
      <c r="AJ5" s="45">
        <f t="shared" ref="AJ5:AT5" si="1">1/137.818*((EXP(0.00098485*AJ3)-1)/(EXP(0.000155125*AJ3)-1))</f>
        <v>5.3994749994344476E-2</v>
      </c>
      <c r="AK5" s="45">
        <f t="shared" si="1"/>
        <v>5.4018800183378915E-2</v>
      </c>
      <c r="AL5" s="45">
        <f t="shared" si="1"/>
        <v>5.4042849996359534E-2</v>
      </c>
      <c r="AM5" s="45">
        <f t="shared" si="1"/>
        <v>5.4066900021167139E-2</v>
      </c>
      <c r="AN5" s="45">
        <f t="shared" si="1"/>
        <v>5.4090949941931782E-2</v>
      </c>
      <c r="AO5" s="45">
        <f t="shared" si="1"/>
        <v>5.4114999954248365E-2</v>
      </c>
      <c r="AP5" s="45">
        <f t="shared" si="1"/>
        <v>5.4139050001265454E-2</v>
      </c>
      <c r="AQ5" s="45">
        <f t="shared" si="1"/>
        <v>5.4163100018359354E-2</v>
      </c>
      <c r="AR5" s="45">
        <f t="shared" si="1"/>
        <v>5.4187150003678942E-2</v>
      </c>
      <c r="AS5" s="45">
        <f t="shared" si="1"/>
        <v>5.4211199982834871E-2</v>
      </c>
      <c r="AT5" s="46">
        <f t="shared" si="1"/>
        <v>5.4235250005939449E-2</v>
      </c>
      <c r="BA5" s="6"/>
    </row>
    <row r="6" spans="2:59" x14ac:dyDescent="0.2">
      <c r="B6" s="30"/>
      <c r="C6" s="33"/>
      <c r="D6" s="33"/>
      <c r="E6" s="54"/>
      <c r="F6" s="55" t="s">
        <v>178</v>
      </c>
      <c r="G6" s="56">
        <f>$L$6*(1+1*(G4/100))</f>
        <v>5.4058887E-2</v>
      </c>
      <c r="H6" s="57">
        <f>$L$6*(1+1*(H4/100))</f>
        <v>5.4069709600000002E-2</v>
      </c>
      <c r="I6" s="57">
        <f>$L$6*(1+1*(I4/100))</f>
        <v>5.4080532199999996E-2</v>
      </c>
      <c r="J6" s="56">
        <f>$L$6*(1+1*(J4/100))</f>
        <v>5.4091354800000005E-2</v>
      </c>
      <c r="K6" s="56">
        <f>$L$6*(1+1*(K4/100))</f>
        <v>5.41021774E-2</v>
      </c>
      <c r="L6" s="58">
        <v>5.4113000000000001E-2</v>
      </c>
      <c r="M6" s="56">
        <f t="shared" ref="M6:T6" si="2">$L$6*(1+1*(M4/100))</f>
        <v>5.4123822600000003E-2</v>
      </c>
      <c r="N6" s="56">
        <f t="shared" si="2"/>
        <v>5.4134645199999998E-2</v>
      </c>
      <c r="O6" s="56">
        <f t="shared" si="2"/>
        <v>5.4145467799999999E-2</v>
      </c>
      <c r="P6" s="56">
        <f t="shared" si="2"/>
        <v>5.4156290399999994E-2</v>
      </c>
      <c r="Q6" s="59">
        <f t="shared" si="2"/>
        <v>5.4167112999999996E-2</v>
      </c>
      <c r="R6" s="60">
        <f t="shared" si="2"/>
        <v>5.4107588700000001E-2</v>
      </c>
      <c r="S6" s="59">
        <f t="shared" si="2"/>
        <v>5.4118411300000002E-2</v>
      </c>
      <c r="T6" s="57">
        <f t="shared" si="2"/>
        <v>5.4075120900000002E-2</v>
      </c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4"/>
      <c r="AI6" s="35" t="s">
        <v>187</v>
      </c>
      <c r="AJ6" s="61">
        <f t="shared" ref="AJ6:AT6" si="3">AJ3-$AO3</f>
        <v>-5.0087330836484512</v>
      </c>
      <c r="AK6" s="61">
        <f t="shared" si="3"/>
        <v>-4.0057323869021388</v>
      </c>
      <c r="AL6" s="61">
        <f t="shared" si="3"/>
        <v>-3.0033710346736484</v>
      </c>
      <c r="AM6" s="61">
        <f t="shared" si="3"/>
        <v>-2.0016237844019997</v>
      </c>
      <c r="AN6" s="61">
        <f t="shared" si="3"/>
        <v>-1.0005030642128077</v>
      </c>
      <c r="AO6" s="61">
        <f t="shared" si="3"/>
        <v>0</v>
      </c>
      <c r="AP6" s="61">
        <f t="shared" si="3"/>
        <v>0.99988376864837392</v>
      </c>
      <c r="AQ6" s="61">
        <f t="shared" si="3"/>
        <v>1.9991462839430483</v>
      </c>
      <c r="AR6" s="61">
        <f t="shared" si="3"/>
        <v>2.997788199238073</v>
      </c>
      <c r="AS6" s="61">
        <f t="shared" si="3"/>
        <v>3.9958113060733922</v>
      </c>
      <c r="AT6" s="62">
        <f t="shared" si="3"/>
        <v>4.9932184079350463</v>
      </c>
      <c r="BA6" s="19" t="s">
        <v>135</v>
      </c>
      <c r="BB6" s="19"/>
      <c r="BC6" s="19"/>
      <c r="BD6" s="19"/>
      <c r="BE6" s="19"/>
      <c r="BF6" s="19"/>
      <c r="BG6" s="19"/>
    </row>
    <row r="7" spans="2:59" ht="17" thickBot="1" x14ac:dyDescent="0.25">
      <c r="B7" s="30"/>
      <c r="C7" s="33"/>
      <c r="D7" s="33"/>
      <c r="E7" s="32"/>
      <c r="F7" s="49"/>
      <c r="G7" s="49"/>
      <c r="H7" s="49"/>
      <c r="I7" s="49"/>
      <c r="J7" s="49"/>
      <c r="K7" s="49"/>
      <c r="L7" s="49"/>
      <c r="M7" s="49"/>
      <c r="N7" s="49"/>
      <c r="O7" s="49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4"/>
      <c r="AI7" s="63" t="s">
        <v>154</v>
      </c>
      <c r="AJ7" s="64">
        <v>4.9340000000000002</v>
      </c>
      <c r="AK7" s="64">
        <v>4.9340000000000002</v>
      </c>
      <c r="AL7" s="64">
        <v>4.9340000000000002</v>
      </c>
      <c r="AM7" s="64">
        <v>4.9340000000000002</v>
      </c>
      <c r="AN7" s="64">
        <v>4.9340000000000002</v>
      </c>
      <c r="AO7" s="64">
        <v>4.9340000000000002</v>
      </c>
      <c r="AP7" s="64">
        <v>4.9340000000000002</v>
      </c>
      <c r="AQ7" s="64">
        <v>4.9340000000000002</v>
      </c>
      <c r="AR7" s="64">
        <v>4.9340000000000002</v>
      </c>
      <c r="AS7" s="64">
        <v>4.9340000000000002</v>
      </c>
      <c r="AT7" s="65">
        <v>4.9340000000000002</v>
      </c>
      <c r="BA7" s="3" t="s">
        <v>25</v>
      </c>
      <c r="BB7" s="227">
        <v>4.9264453301288285</v>
      </c>
      <c r="BC7" s="227">
        <v>5.4130438334475499E-2</v>
      </c>
      <c r="BD7" s="227">
        <v>0.95856818789542897</v>
      </c>
      <c r="BE7" s="227">
        <v>8.7686813026700006E-3</v>
      </c>
      <c r="BF7" s="227">
        <v>1.9935046391017199</v>
      </c>
      <c r="BG7" s="227">
        <v>7.5282690689900001E-3</v>
      </c>
    </row>
    <row r="8" spans="2:59" ht="17" thickBot="1" x14ac:dyDescent="0.25">
      <c r="B8" s="30"/>
      <c r="C8" s="32"/>
      <c r="D8" s="32"/>
      <c r="E8" s="32"/>
      <c r="F8" s="66"/>
      <c r="G8" s="67" t="s">
        <v>190</v>
      </c>
      <c r="H8" s="67"/>
      <c r="I8" s="67"/>
      <c r="J8" s="67"/>
      <c r="K8" s="67"/>
      <c r="L8" s="33"/>
      <c r="M8" s="33"/>
      <c r="N8" s="33"/>
      <c r="O8" s="33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4"/>
      <c r="BA8" s="3" t="s">
        <v>26</v>
      </c>
      <c r="BB8" s="227">
        <v>4.9268380125534899</v>
      </c>
      <c r="BC8" s="227">
        <v>5.4121050436965322E-2</v>
      </c>
      <c r="BD8" s="227">
        <v>0.95854495702255504</v>
      </c>
      <c r="BE8" s="227">
        <v>5.4523378673599996E-3</v>
      </c>
      <c r="BF8" s="227">
        <v>1.99377394757482</v>
      </c>
      <c r="BG8" s="227">
        <v>5.0700244640099999E-3</v>
      </c>
    </row>
    <row r="9" spans="2:59" x14ac:dyDescent="0.2">
      <c r="B9" s="30"/>
      <c r="C9" s="68"/>
      <c r="D9" s="69"/>
      <c r="E9" s="70"/>
      <c r="F9" s="71" t="s">
        <v>191</v>
      </c>
      <c r="G9" s="72">
        <f>$I9+G10</f>
        <v>34.799999999999997</v>
      </c>
      <c r="H9" s="72">
        <f>$I9+H10</f>
        <v>35.049999999999997</v>
      </c>
      <c r="I9" s="73">
        <v>35.299999999999997</v>
      </c>
      <c r="J9" s="72">
        <f>$I9+J10</f>
        <v>35.549999999999997</v>
      </c>
      <c r="K9" s="116">
        <f>$I9+K10</f>
        <v>35.799999999999997</v>
      </c>
      <c r="L9" s="74"/>
      <c r="M9" s="74"/>
      <c r="N9" s="74"/>
      <c r="O9" s="74"/>
      <c r="P9" s="74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4"/>
      <c r="AI9" s="75" t="s">
        <v>192</v>
      </c>
      <c r="AJ9" s="76"/>
      <c r="AK9" s="29">
        <v>2E-3</v>
      </c>
      <c r="AL9" s="29">
        <v>2E-3</v>
      </c>
      <c r="AM9" s="29">
        <v>2E-3</v>
      </c>
      <c r="AN9" s="29">
        <v>2E-3</v>
      </c>
      <c r="AO9" s="29">
        <v>2E-3</v>
      </c>
      <c r="AP9" s="29">
        <v>2E-3</v>
      </c>
      <c r="AQ9" s="29">
        <v>2E-3</v>
      </c>
      <c r="AR9" s="29">
        <v>2E-3</v>
      </c>
      <c r="AS9" s="29">
        <v>2E-3</v>
      </c>
      <c r="AT9" s="29">
        <v>2E-3</v>
      </c>
      <c r="AU9" s="29">
        <v>2E-3</v>
      </c>
      <c r="AV9" s="29">
        <v>2E-3</v>
      </c>
      <c r="AW9" s="77"/>
      <c r="BA9" s="3" t="s">
        <v>27</v>
      </c>
      <c r="BB9" s="227">
        <v>4.9286662247867614</v>
      </c>
      <c r="BC9" s="227">
        <v>5.4145222721028105E-2</v>
      </c>
      <c r="BD9" s="227">
        <v>0.95854189535082801</v>
      </c>
      <c r="BE9" s="227">
        <v>6.4403851664299998E-3</v>
      </c>
      <c r="BF9" s="227">
        <v>1.99341039569358</v>
      </c>
      <c r="BG9" s="227">
        <v>5.5093141983900001E-3</v>
      </c>
    </row>
    <row r="10" spans="2:59" ht="15" customHeight="1" x14ac:dyDescent="0.2">
      <c r="B10" s="30"/>
      <c r="C10" s="47"/>
      <c r="D10" s="78"/>
      <c r="E10" s="79"/>
      <c r="F10" s="80" t="s">
        <v>193</v>
      </c>
      <c r="G10" s="56">
        <v>-0.5</v>
      </c>
      <c r="H10" s="56">
        <v>-0.25</v>
      </c>
      <c r="I10" s="56">
        <f>I9-$I$9</f>
        <v>0</v>
      </c>
      <c r="J10" s="56">
        <v>0.25</v>
      </c>
      <c r="K10" s="59">
        <v>0.5</v>
      </c>
      <c r="L10" s="49"/>
      <c r="M10" s="49"/>
      <c r="N10" s="49"/>
      <c r="O10" s="49"/>
      <c r="P10" s="49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4"/>
      <c r="AI10" s="81" t="s">
        <v>154</v>
      </c>
      <c r="AJ10" s="82">
        <f t="shared" ref="AJ10:AO10" si="4">AK10-AK9</f>
        <v>4.9144000000000014</v>
      </c>
      <c r="AK10" s="82">
        <f t="shared" si="4"/>
        <v>4.9164000000000012</v>
      </c>
      <c r="AL10" s="82">
        <f t="shared" si="4"/>
        <v>4.918400000000001</v>
      </c>
      <c r="AM10" s="82">
        <f t="shared" si="4"/>
        <v>4.9204000000000008</v>
      </c>
      <c r="AN10" s="82">
        <f t="shared" si="4"/>
        <v>4.9224000000000006</v>
      </c>
      <c r="AO10" s="82">
        <f t="shared" si="4"/>
        <v>4.9244000000000003</v>
      </c>
      <c r="AP10" s="83">
        <v>4.9264000000000001</v>
      </c>
      <c r="AQ10" s="82">
        <f t="shared" ref="AQ10:AW10" si="5">AP10+AP9</f>
        <v>4.9283999999999999</v>
      </c>
      <c r="AR10" s="82">
        <f t="shared" si="5"/>
        <v>4.9303999999999997</v>
      </c>
      <c r="AS10" s="82">
        <f t="shared" si="5"/>
        <v>4.9323999999999995</v>
      </c>
      <c r="AT10" s="82">
        <f t="shared" si="5"/>
        <v>4.9343999999999992</v>
      </c>
      <c r="AU10" s="82">
        <f t="shared" si="5"/>
        <v>4.936399999999999</v>
      </c>
      <c r="AV10" s="82">
        <f t="shared" si="5"/>
        <v>4.9383999999999988</v>
      </c>
      <c r="AW10" s="84">
        <f t="shared" si="5"/>
        <v>4.9403999999999986</v>
      </c>
      <c r="BA10" s="3" t="s">
        <v>28</v>
      </c>
      <c r="BB10" s="227">
        <v>4.926387414858695</v>
      </c>
      <c r="BC10" s="227">
        <v>5.4129658686824657E-2</v>
      </c>
      <c r="BD10" s="227">
        <v>0.95883651844235696</v>
      </c>
      <c r="BE10" s="227">
        <v>8.0214483978300003E-3</v>
      </c>
      <c r="BF10" s="227">
        <v>1.9926609599562399</v>
      </c>
      <c r="BG10" s="227">
        <v>7.5494046021999999E-3</v>
      </c>
    </row>
    <row r="11" spans="2:59" ht="15" customHeight="1" x14ac:dyDescent="0.2">
      <c r="B11" s="30"/>
      <c r="C11" s="85" t="s">
        <v>194</v>
      </c>
      <c r="D11" s="86">
        <f>D12/D14</f>
        <v>203066.11462092338</v>
      </c>
      <c r="E11" s="87" t="s">
        <v>195</v>
      </c>
      <c r="F11" s="71" t="s">
        <v>196</v>
      </c>
      <c r="G11" s="88">
        <f t="shared" ref="G11:K13" si="6">1-G$10*(10^-9)*$D11</f>
        <v>1.0001015330573104</v>
      </c>
      <c r="H11" s="88">
        <f t="shared" si="6"/>
        <v>1.0000507665286553</v>
      </c>
      <c r="I11" s="88">
        <f t="shared" si="6"/>
        <v>1</v>
      </c>
      <c r="J11" s="88">
        <f t="shared" si="6"/>
        <v>0.99994923347134479</v>
      </c>
      <c r="K11" s="89">
        <f t="shared" si="6"/>
        <v>0.99989846694268958</v>
      </c>
      <c r="L11" s="49"/>
      <c r="M11" s="49"/>
      <c r="N11" s="49"/>
      <c r="O11" s="49"/>
      <c r="P11" s="49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4"/>
      <c r="AI11" s="81" t="s">
        <v>197</v>
      </c>
      <c r="AJ11" s="90">
        <f t="shared" ref="AJ11:AW11" si="7">(AJ10-$AP10)/$AP10</f>
        <v>-2.4358557973365295E-3</v>
      </c>
      <c r="AK11" s="90">
        <f t="shared" si="7"/>
        <v>-2.0298798311137746E-3</v>
      </c>
      <c r="AL11" s="90">
        <f t="shared" si="7"/>
        <v>-1.6239038648910196E-3</v>
      </c>
      <c r="AM11" s="90">
        <f t="shared" si="7"/>
        <v>-1.2179278986682647E-3</v>
      </c>
      <c r="AN11" s="90">
        <f t="shared" si="7"/>
        <v>-8.1195193244550979E-4</v>
      </c>
      <c r="AO11" s="90">
        <f t="shared" si="7"/>
        <v>-4.059759662227549E-4</v>
      </c>
      <c r="AP11" s="90">
        <f t="shared" si="7"/>
        <v>0</v>
      </c>
      <c r="AQ11" s="90">
        <f t="shared" si="7"/>
        <v>4.059759662227549E-4</v>
      </c>
      <c r="AR11" s="90">
        <f t="shared" si="7"/>
        <v>8.1195193244550979E-4</v>
      </c>
      <c r="AS11" s="90">
        <f t="shared" si="7"/>
        <v>1.2179278986682647E-3</v>
      </c>
      <c r="AT11" s="90">
        <f t="shared" si="7"/>
        <v>1.6239038648910196E-3</v>
      </c>
      <c r="AU11" s="90">
        <f t="shared" si="7"/>
        <v>2.0298798311137746E-3</v>
      </c>
      <c r="AV11" s="90">
        <f t="shared" si="7"/>
        <v>2.4358557973365295E-3</v>
      </c>
      <c r="AW11" s="91">
        <f t="shared" si="7"/>
        <v>2.8418317635592843E-3</v>
      </c>
      <c r="BA11" s="3" t="s">
        <v>29</v>
      </c>
      <c r="BB11" s="227">
        <v>4.9267385944529867</v>
      </c>
      <c r="BC11" s="227">
        <v>5.4137789337395839E-2</v>
      </c>
      <c r="BD11" s="227">
        <v>0.95868932173333499</v>
      </c>
      <c r="BE11" s="227">
        <v>7.08615533106E-3</v>
      </c>
      <c r="BF11" s="227">
        <v>1.99328913384756</v>
      </c>
      <c r="BG11" s="227">
        <v>6.7898913750199996E-3</v>
      </c>
    </row>
    <row r="12" spans="2:59" x14ac:dyDescent="0.2">
      <c r="B12" s="30"/>
      <c r="C12" s="92" t="s">
        <v>198</v>
      </c>
      <c r="D12" s="93">
        <v>1000000</v>
      </c>
      <c r="E12" s="94" t="s">
        <v>199</v>
      </c>
      <c r="F12" s="95" t="s">
        <v>200</v>
      </c>
      <c r="G12" s="96">
        <f t="shared" si="6"/>
        <v>1.0004999999999999</v>
      </c>
      <c r="H12" s="96">
        <f t="shared" si="6"/>
        <v>1.0002500000000001</v>
      </c>
      <c r="I12" s="96">
        <f t="shared" si="6"/>
        <v>1</v>
      </c>
      <c r="J12" s="96">
        <f t="shared" si="6"/>
        <v>0.99975000000000003</v>
      </c>
      <c r="K12" s="97">
        <f t="shared" si="6"/>
        <v>0.99950000000000006</v>
      </c>
      <c r="L12" s="49"/>
      <c r="M12" s="49"/>
      <c r="N12" s="49"/>
      <c r="O12" s="49"/>
      <c r="P12" s="49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4"/>
      <c r="AI12" s="81" t="s">
        <v>201</v>
      </c>
      <c r="AJ12" s="90">
        <f t="shared" ref="AJ12:AO12" si="8">$AP12+(AJ11*$AP12)</f>
        <v>336.34870250081207</v>
      </c>
      <c r="AK12" s="90">
        <f t="shared" si="8"/>
        <v>336.48558541734337</v>
      </c>
      <c r="AL12" s="90">
        <f t="shared" si="8"/>
        <v>336.62246833387474</v>
      </c>
      <c r="AM12" s="90">
        <f t="shared" si="8"/>
        <v>336.75935125040604</v>
      </c>
      <c r="AN12" s="90">
        <f t="shared" si="8"/>
        <v>336.89623416693735</v>
      </c>
      <c r="AO12" s="90">
        <f t="shared" si="8"/>
        <v>337.03311708346871</v>
      </c>
      <c r="AP12" s="98">
        <v>337.17</v>
      </c>
      <c r="AQ12" s="90">
        <f t="shared" ref="AQ12:AW12" si="9">$AP12+(AQ11*$AP12)</f>
        <v>337.30688291653132</v>
      </c>
      <c r="AR12" s="90">
        <f t="shared" si="9"/>
        <v>337.44376583306268</v>
      </c>
      <c r="AS12" s="90">
        <f t="shared" si="9"/>
        <v>337.58064874959399</v>
      </c>
      <c r="AT12" s="90">
        <f t="shared" si="9"/>
        <v>337.7175316661253</v>
      </c>
      <c r="AU12" s="90">
        <f t="shared" si="9"/>
        <v>337.85441458265666</v>
      </c>
      <c r="AV12" s="90">
        <f t="shared" si="9"/>
        <v>337.99129749918797</v>
      </c>
      <c r="AW12" s="91">
        <f t="shared" si="9"/>
        <v>338.12818041571933</v>
      </c>
      <c r="BA12" s="3" t="s">
        <v>30</v>
      </c>
      <c r="BB12" s="227">
        <v>4.927323503309057</v>
      </c>
      <c r="BC12" s="227">
        <v>5.4149989392558523E-2</v>
      </c>
      <c r="BD12" s="227">
        <v>0.95854936722418305</v>
      </c>
      <c r="BE12" s="227">
        <v>7.3050953863E-3</v>
      </c>
      <c r="BF12" s="227">
        <v>1.99388395743308</v>
      </c>
      <c r="BG12" s="227">
        <v>6.5332303074799999E-3</v>
      </c>
    </row>
    <row r="13" spans="2:59" x14ac:dyDescent="0.2">
      <c r="B13" s="30"/>
      <c r="C13" s="92" t="s">
        <v>202</v>
      </c>
      <c r="D13" s="99">
        <f>D12*D15</f>
        <v>54080.532199999994</v>
      </c>
      <c r="E13" s="79"/>
      <c r="F13" s="95" t="s">
        <v>203</v>
      </c>
      <c r="G13" s="96">
        <f t="shared" si="6"/>
        <v>1.0000270402661</v>
      </c>
      <c r="H13" s="96">
        <f t="shared" si="6"/>
        <v>1.00001352013305</v>
      </c>
      <c r="I13" s="96">
        <f t="shared" si="6"/>
        <v>1</v>
      </c>
      <c r="J13" s="96">
        <f t="shared" si="6"/>
        <v>0.99998647986695</v>
      </c>
      <c r="K13" s="97">
        <f t="shared" si="6"/>
        <v>0.99997295973389999</v>
      </c>
      <c r="L13" s="49"/>
      <c r="M13" s="49"/>
      <c r="N13" s="49"/>
      <c r="O13" s="49"/>
      <c r="P13" s="49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4"/>
      <c r="AI13" s="81" t="s">
        <v>204</v>
      </c>
      <c r="AJ13" s="90">
        <f t="shared" ref="AJ13:AO13" si="10">(AJ12-$AP12)</f>
        <v>-0.82129749918794914</v>
      </c>
      <c r="AK13" s="90">
        <f t="shared" si="10"/>
        <v>-0.68441458265664323</v>
      </c>
      <c r="AL13" s="90">
        <f t="shared" si="10"/>
        <v>-0.54753166612528048</v>
      </c>
      <c r="AM13" s="90">
        <f t="shared" si="10"/>
        <v>-0.41064874959397457</v>
      </c>
      <c r="AN13" s="90">
        <f t="shared" si="10"/>
        <v>-0.27376583306266866</v>
      </c>
      <c r="AO13" s="90">
        <f t="shared" si="10"/>
        <v>-0.13688291653130591</v>
      </c>
      <c r="AP13" s="90">
        <f>-(AP12-$AP12)</f>
        <v>0</v>
      </c>
      <c r="AQ13" s="90">
        <f t="shared" ref="AQ13:AW13" si="11">(AQ12-$AP12)</f>
        <v>0.13688291653130591</v>
      </c>
      <c r="AR13" s="90">
        <f t="shared" si="11"/>
        <v>0.27376583306266866</v>
      </c>
      <c r="AS13" s="90">
        <f t="shared" si="11"/>
        <v>0.41064874959397457</v>
      </c>
      <c r="AT13" s="90">
        <f t="shared" si="11"/>
        <v>0.54753166612528048</v>
      </c>
      <c r="AU13" s="90">
        <f t="shared" si="11"/>
        <v>0.68441458265664323</v>
      </c>
      <c r="AV13" s="90">
        <f t="shared" si="11"/>
        <v>0.82129749918794914</v>
      </c>
      <c r="AW13" s="91">
        <f t="shared" si="11"/>
        <v>0.9581804157193119</v>
      </c>
      <c r="BA13" s="3" t="s">
        <v>31</v>
      </c>
      <c r="BB13" s="227">
        <v>4.926928787256089</v>
      </c>
      <c r="BC13" s="227">
        <v>5.4129324280138988E-2</v>
      </c>
      <c r="BD13" s="227">
        <v>0.95877785449183295</v>
      </c>
      <c r="BE13" s="227">
        <v>4.9114002544300003E-3</v>
      </c>
      <c r="BF13" s="227">
        <v>1.9929694877917701</v>
      </c>
      <c r="BG13" s="227">
        <v>4.3978337936100001E-3</v>
      </c>
    </row>
    <row r="14" spans="2:59" x14ac:dyDescent="0.2">
      <c r="B14" s="30"/>
      <c r="C14" s="92" t="s">
        <v>132</v>
      </c>
      <c r="D14" s="100">
        <f>I5</f>
        <v>4.9245045233999996</v>
      </c>
      <c r="E14" s="79"/>
      <c r="F14" s="95" t="s">
        <v>205</v>
      </c>
      <c r="G14" s="101">
        <f t="shared" ref="G14:K15" si="12">($D12/$D11)*(G11/G12)</f>
        <v>4.9225432517741128</v>
      </c>
      <c r="H14" s="101">
        <f t="shared" si="12"/>
        <v>4.9235236424893776</v>
      </c>
      <c r="I14" s="101">
        <f t="shared" si="12"/>
        <v>4.9245045233999996</v>
      </c>
      <c r="J14" s="101">
        <f t="shared" si="12"/>
        <v>4.9254858948737175</v>
      </c>
      <c r="K14" s="102">
        <f t="shared" si="12"/>
        <v>4.9264677572786395</v>
      </c>
      <c r="L14" s="49"/>
      <c r="M14" s="49"/>
      <c r="N14" s="49"/>
      <c r="O14" s="49"/>
      <c r="P14" s="49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4"/>
      <c r="AI14" s="81" t="s">
        <v>206</v>
      </c>
      <c r="AJ14" s="103">
        <v>-0.6</v>
      </c>
      <c r="AK14" s="103">
        <v>-0.5</v>
      </c>
      <c r="AL14" s="103">
        <v>-0.4</v>
      </c>
      <c r="AM14" s="103">
        <v>-0.3</v>
      </c>
      <c r="AN14" s="103">
        <v>-0.2</v>
      </c>
      <c r="AO14" s="103">
        <v>-0.1</v>
      </c>
      <c r="AP14" s="103">
        <v>0</v>
      </c>
      <c r="AQ14" s="103">
        <v>0.1</v>
      </c>
      <c r="AR14" s="103">
        <v>0.2</v>
      </c>
      <c r="AS14" s="103">
        <v>0.3</v>
      </c>
      <c r="AT14" s="103">
        <v>0.4</v>
      </c>
      <c r="AU14" s="103">
        <v>0.5</v>
      </c>
      <c r="AV14" s="103">
        <v>0.6</v>
      </c>
      <c r="AW14" s="104">
        <v>0.7</v>
      </c>
      <c r="BA14" s="3" t="s">
        <v>32</v>
      </c>
      <c r="BB14" s="227">
        <v>4.9273529848533331</v>
      </c>
      <c r="BC14" s="227">
        <v>5.4116676694223369E-2</v>
      </c>
      <c r="BD14" s="227">
        <v>0.95880717308798002</v>
      </c>
      <c r="BE14" s="227">
        <v>4.6271318686100004E-3</v>
      </c>
      <c r="BF14" s="227">
        <v>1.9925565668834899</v>
      </c>
      <c r="BG14" s="227">
        <v>4.0962395176700004E-3</v>
      </c>
    </row>
    <row r="15" spans="2:59" x14ac:dyDescent="0.2">
      <c r="B15" s="30"/>
      <c r="C15" s="105" t="s">
        <v>178</v>
      </c>
      <c r="D15" s="106">
        <f>I6</f>
        <v>5.4080532199999996E-2</v>
      </c>
      <c r="E15" s="107"/>
      <c r="F15" s="80" t="s">
        <v>207</v>
      </c>
      <c r="G15" s="108">
        <f t="shared" si="12"/>
        <v>5.4106109422503573E-2</v>
      </c>
      <c r="H15" s="108">
        <f t="shared" si="12"/>
        <v>5.4093320984153176E-2</v>
      </c>
      <c r="I15" s="108">
        <f t="shared" si="12"/>
        <v>5.4080532199999996E-2</v>
      </c>
      <c r="J15" s="108">
        <f t="shared" si="12"/>
        <v>5.4067743070030018E-2</v>
      </c>
      <c r="K15" s="109">
        <f t="shared" si="12"/>
        <v>5.405495359422921E-2</v>
      </c>
      <c r="L15" s="49"/>
      <c r="M15" s="49"/>
      <c r="N15" s="49"/>
      <c r="O15" s="49"/>
      <c r="P15" s="49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4"/>
      <c r="AI15" s="35" t="s">
        <v>208</v>
      </c>
      <c r="AJ15" s="110">
        <f t="shared" ref="AJ15:AO15" si="13">(AJ14/$AP12*$AP10)+$AP10</f>
        <v>4.9176333837530031</v>
      </c>
      <c r="AK15" s="110">
        <f t="shared" si="13"/>
        <v>4.9190944864608355</v>
      </c>
      <c r="AL15" s="110">
        <f t="shared" si="13"/>
        <v>4.9205555891686688</v>
      </c>
      <c r="AM15" s="110">
        <f t="shared" si="13"/>
        <v>4.9220166918765011</v>
      </c>
      <c r="AN15" s="110">
        <f t="shared" si="13"/>
        <v>4.9234777945843344</v>
      </c>
      <c r="AO15" s="110">
        <f t="shared" si="13"/>
        <v>4.9249388972921668</v>
      </c>
      <c r="AP15" s="110">
        <f>-(AP14/$AP12*$AP10)+$AP10</f>
        <v>4.9264000000000001</v>
      </c>
      <c r="AQ15" s="110">
        <f t="shared" ref="AQ15:AW15" si="14">(AQ14/$AP12*$AP10)+$AP10</f>
        <v>4.9278611027078334</v>
      </c>
      <c r="AR15" s="110">
        <f t="shared" si="14"/>
        <v>4.9293222054156658</v>
      </c>
      <c r="AS15" s="110">
        <f t="shared" si="14"/>
        <v>4.9307833081234991</v>
      </c>
      <c r="AT15" s="110">
        <f t="shared" si="14"/>
        <v>4.9322444108313315</v>
      </c>
      <c r="AU15" s="110">
        <f t="shared" si="14"/>
        <v>4.9337055135391648</v>
      </c>
      <c r="AV15" s="110">
        <f t="shared" si="14"/>
        <v>4.9351666162469972</v>
      </c>
      <c r="AW15" s="111">
        <f t="shared" si="14"/>
        <v>4.9366277189548304</v>
      </c>
      <c r="BA15" s="3" t="s">
        <v>33</v>
      </c>
      <c r="BB15" s="227">
        <v>4.9263167437668853</v>
      </c>
      <c r="BC15" s="227">
        <v>5.4114731496588325E-2</v>
      </c>
      <c r="BD15" s="227">
        <v>0.95872978378233098</v>
      </c>
      <c r="BE15" s="227">
        <v>7.3409073308599998E-3</v>
      </c>
      <c r="BF15" s="227">
        <v>1.99270274851359</v>
      </c>
      <c r="BG15" s="227">
        <v>5.81411075937E-3</v>
      </c>
    </row>
    <row r="16" spans="2:59" ht="17" thickBot="1" x14ac:dyDescent="0.25">
      <c r="B16" s="30"/>
      <c r="C16" s="85" t="s">
        <v>194</v>
      </c>
      <c r="D16" s="86">
        <f>D17/D19</f>
        <v>101543.21772848535</v>
      </c>
      <c r="E16" s="87" t="s">
        <v>195</v>
      </c>
      <c r="F16" s="71" t="s">
        <v>196</v>
      </c>
      <c r="G16" s="88">
        <f t="shared" ref="G16:K18" si="15">1-G$10*(10^-9)*$D16</f>
        <v>1.0000507716088642</v>
      </c>
      <c r="H16" s="88">
        <f t="shared" si="15"/>
        <v>1.0000253858044321</v>
      </c>
      <c r="I16" s="88">
        <f t="shared" si="15"/>
        <v>1</v>
      </c>
      <c r="J16" s="88">
        <f t="shared" si="15"/>
        <v>0.99997461419556788</v>
      </c>
      <c r="K16" s="89">
        <f t="shared" si="15"/>
        <v>0.99994922839113576</v>
      </c>
      <c r="L16" s="49"/>
      <c r="M16" s="49"/>
      <c r="N16" s="49"/>
      <c r="O16" s="49"/>
      <c r="P16" s="49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4"/>
      <c r="AI16" s="63" t="s">
        <v>184</v>
      </c>
      <c r="AJ16" s="112">
        <v>5.4239999999999997E-2</v>
      </c>
      <c r="AK16" s="112">
        <v>5.4239999999999997E-2</v>
      </c>
      <c r="AL16" s="112">
        <v>5.4239999999999997E-2</v>
      </c>
      <c r="AM16" s="112">
        <v>5.4239999999999997E-2</v>
      </c>
      <c r="AN16" s="112">
        <v>5.4239999999999997E-2</v>
      </c>
      <c r="AO16" s="112">
        <v>5.4239999999999997E-2</v>
      </c>
      <c r="AP16" s="112">
        <v>5.4239999999999997E-2</v>
      </c>
      <c r="AQ16" s="112">
        <v>5.4239999999999997E-2</v>
      </c>
      <c r="AR16" s="112">
        <v>5.4239999999999997E-2</v>
      </c>
      <c r="AS16" s="112">
        <v>5.4239999999999997E-2</v>
      </c>
      <c r="AT16" s="112">
        <v>5.4239999999999997E-2</v>
      </c>
      <c r="AU16" s="112">
        <v>5.4239999999999997E-2</v>
      </c>
      <c r="AV16" s="112">
        <v>5.4239999999999997E-2</v>
      </c>
      <c r="AW16" s="113">
        <v>5.4239999999999997E-2</v>
      </c>
      <c r="BA16" s="3" t="s">
        <v>34</v>
      </c>
      <c r="BB16" s="227">
        <v>4.9258032252065451</v>
      </c>
      <c r="BC16" s="227">
        <v>5.4091756795468848E-2</v>
      </c>
      <c r="BD16" s="227">
        <v>0.95872155483602395</v>
      </c>
      <c r="BE16" s="227">
        <v>4.8122354702199999E-3</v>
      </c>
      <c r="BF16" s="227">
        <v>1.9932128753293401</v>
      </c>
      <c r="BG16" s="227">
        <v>4.5850369412600003E-3</v>
      </c>
    </row>
    <row r="17" spans="2:68" ht="17" thickBot="1" x14ac:dyDescent="0.25">
      <c r="B17" s="30"/>
      <c r="C17" s="92" t="s">
        <v>198</v>
      </c>
      <c r="D17" s="93">
        <v>500000</v>
      </c>
      <c r="E17" s="94" t="s">
        <v>209</v>
      </c>
      <c r="F17" s="95" t="s">
        <v>200</v>
      </c>
      <c r="G17" s="96">
        <f t="shared" si="15"/>
        <v>1.0002500000000001</v>
      </c>
      <c r="H17" s="96">
        <f t="shared" si="15"/>
        <v>1.0001249999999999</v>
      </c>
      <c r="I17" s="96">
        <f t="shared" si="15"/>
        <v>1</v>
      </c>
      <c r="J17" s="96">
        <f t="shared" si="15"/>
        <v>0.99987499999999996</v>
      </c>
      <c r="K17" s="97">
        <f t="shared" si="15"/>
        <v>0.99975000000000003</v>
      </c>
      <c r="L17" s="49"/>
      <c r="M17" s="49"/>
      <c r="N17" s="49"/>
      <c r="O17" s="49"/>
      <c r="P17" s="49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4"/>
      <c r="BA17" s="19" t="s">
        <v>136</v>
      </c>
      <c r="BB17" s="19"/>
      <c r="BC17" s="19"/>
      <c r="BD17" s="19"/>
      <c r="BE17" s="19"/>
      <c r="BF17" s="19"/>
      <c r="BG17" s="19"/>
    </row>
    <row r="18" spans="2:68" x14ac:dyDescent="0.2">
      <c r="B18" s="30"/>
      <c r="C18" s="92" t="s">
        <v>202</v>
      </c>
      <c r="D18" s="99">
        <f>D17*D20</f>
        <v>27037.560450000001</v>
      </c>
      <c r="E18" s="79"/>
      <c r="F18" s="95" t="s">
        <v>203</v>
      </c>
      <c r="G18" s="96">
        <f t="shared" si="15"/>
        <v>1.000013518780225</v>
      </c>
      <c r="H18" s="96">
        <f t="shared" si="15"/>
        <v>1.0000067593901125</v>
      </c>
      <c r="I18" s="96">
        <f t="shared" si="15"/>
        <v>1</v>
      </c>
      <c r="J18" s="96">
        <f t="shared" si="15"/>
        <v>0.99999324060988748</v>
      </c>
      <c r="K18" s="97">
        <f t="shared" si="15"/>
        <v>0.99998648121977496</v>
      </c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4"/>
      <c r="AI18" s="75" t="s">
        <v>210</v>
      </c>
      <c r="AJ18" s="76"/>
      <c r="AK18" s="29">
        <v>2.5000000000000001E-4</v>
      </c>
      <c r="AL18" s="29">
        <v>2.5000000000000001E-4</v>
      </c>
      <c r="AM18" s="29">
        <v>2.5000000000000001E-4</v>
      </c>
      <c r="AN18" s="29">
        <v>2.5000000000000001E-4</v>
      </c>
      <c r="AO18" s="29">
        <v>2.5000000000000001E-4</v>
      </c>
      <c r="AP18" s="29">
        <v>2.5000000000000001E-4</v>
      </c>
      <c r="AQ18" s="29">
        <v>2.5000000000000001E-4</v>
      </c>
      <c r="AR18" s="29">
        <v>2.5000000000000001E-4</v>
      </c>
      <c r="AS18" s="29">
        <v>2.5000000000000001E-4</v>
      </c>
      <c r="AT18" s="29">
        <v>2.5000000000000001E-4</v>
      </c>
      <c r="AU18" s="29">
        <v>2.5000000000000001E-4</v>
      </c>
      <c r="AV18" s="29">
        <v>2.5000000000000001E-4</v>
      </c>
      <c r="AW18" s="77"/>
      <c r="BA18" s="1" t="s">
        <v>79</v>
      </c>
      <c r="BB18" s="10">
        <v>4.9256099362520045</v>
      </c>
      <c r="BC18" s="10">
        <v>5.4088823257061193E-2</v>
      </c>
      <c r="BD18" s="10">
        <v>0.95802072219974599</v>
      </c>
      <c r="BE18" s="10">
        <v>1.1573650154119999E-2</v>
      </c>
      <c r="BF18" s="10">
        <v>1.9940251769494699</v>
      </c>
      <c r="BG18" s="10">
        <v>1.001636672999E-2</v>
      </c>
      <c r="BK18" s="226"/>
      <c r="BL18" s="226"/>
      <c r="BM18" s="24"/>
      <c r="BN18" s="24"/>
      <c r="BO18" s="24"/>
      <c r="BP18" s="24"/>
    </row>
    <row r="19" spans="2:68" x14ac:dyDescent="0.2">
      <c r="B19" s="30"/>
      <c r="C19" s="92" t="s">
        <v>132</v>
      </c>
      <c r="D19" s="100">
        <f>T5</f>
        <v>4.9240117772999996</v>
      </c>
      <c r="E19" s="79"/>
      <c r="F19" s="95" t="s">
        <v>205</v>
      </c>
      <c r="G19" s="101">
        <f t="shared" ref="G19:K20" si="16">($D17/$D16)*(G16/G17)</f>
        <v>4.923031019545113</v>
      </c>
      <c r="H19" s="101">
        <f t="shared" si="16"/>
        <v>4.9235213371328586</v>
      </c>
      <c r="I19" s="101">
        <f t="shared" si="16"/>
        <v>4.9240117772999996</v>
      </c>
      <c r="J19" s="101">
        <f t="shared" si="16"/>
        <v>4.9245023400925119</v>
      </c>
      <c r="K19" s="102">
        <f t="shared" si="16"/>
        <v>4.9249930255563878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4"/>
      <c r="AI19" s="81" t="s">
        <v>211</v>
      </c>
      <c r="AJ19" s="82">
        <f t="shared" ref="AJ19:AO19" si="17">AK19-AK18</f>
        <v>1.9910999999999994</v>
      </c>
      <c r="AK19" s="82">
        <f t="shared" si="17"/>
        <v>1.9913499999999995</v>
      </c>
      <c r="AL19" s="82">
        <f t="shared" si="17"/>
        <v>1.9915999999999996</v>
      </c>
      <c r="AM19" s="82">
        <f t="shared" si="17"/>
        <v>1.9918499999999997</v>
      </c>
      <c r="AN19" s="82">
        <f t="shared" si="17"/>
        <v>1.9920999999999998</v>
      </c>
      <c r="AO19" s="82">
        <f t="shared" si="17"/>
        <v>1.9923499999999998</v>
      </c>
      <c r="AP19" s="83">
        <v>1.9925999999999999</v>
      </c>
      <c r="AQ19" s="82">
        <f t="shared" ref="AQ19:AW19" si="18">AP19+AP18</f>
        <v>1.99285</v>
      </c>
      <c r="AR19" s="82">
        <f t="shared" si="18"/>
        <v>1.9931000000000001</v>
      </c>
      <c r="AS19" s="82">
        <f t="shared" si="18"/>
        <v>1.9933500000000002</v>
      </c>
      <c r="AT19" s="82">
        <f t="shared" si="18"/>
        <v>1.9936000000000003</v>
      </c>
      <c r="AU19" s="82">
        <f t="shared" si="18"/>
        <v>1.9938500000000003</v>
      </c>
      <c r="AV19" s="82">
        <f t="shared" si="18"/>
        <v>1.9941000000000004</v>
      </c>
      <c r="AW19" s="84">
        <f t="shared" si="18"/>
        <v>1.9943500000000005</v>
      </c>
      <c r="BA19" s="3" t="s">
        <v>80</v>
      </c>
      <c r="BB19" s="227">
        <v>4.928925576744831</v>
      </c>
      <c r="BC19" s="227">
        <v>5.4143656910941459E-2</v>
      </c>
      <c r="BD19" s="227">
        <v>0.95843702456664104</v>
      </c>
      <c r="BE19" s="227">
        <v>1.3911471565019999E-2</v>
      </c>
      <c r="BF19" s="227">
        <v>1.99217488728091</v>
      </c>
      <c r="BG19" s="227">
        <v>1.189391530348E-2</v>
      </c>
      <c r="BK19" s="226"/>
      <c r="BL19" s="226"/>
      <c r="BM19" s="24"/>
      <c r="BN19" s="24"/>
      <c r="BO19" s="24"/>
      <c r="BP19" s="24"/>
    </row>
    <row r="20" spans="2:68" x14ac:dyDescent="0.2">
      <c r="B20" s="30"/>
      <c r="C20" s="105" t="s">
        <v>178</v>
      </c>
      <c r="D20" s="106">
        <f>T6</f>
        <v>5.4075120900000002E-2</v>
      </c>
      <c r="E20" s="107"/>
      <c r="F20" s="80" t="s">
        <v>207</v>
      </c>
      <c r="G20" s="108">
        <f t="shared" si="16"/>
        <v>5.4087908477677457E-2</v>
      </c>
      <c r="H20" s="108">
        <f t="shared" si="16"/>
        <v>5.4081514732056551E-2</v>
      </c>
      <c r="I20" s="108">
        <f t="shared" si="16"/>
        <v>5.4075120900000002E-2</v>
      </c>
      <c r="J20" s="108">
        <f t="shared" si="16"/>
        <v>5.4068726981506054E-2</v>
      </c>
      <c r="K20" s="109">
        <f t="shared" si="16"/>
        <v>5.4062332976572966E-2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4"/>
      <c r="AI20" s="81" t="s">
        <v>197</v>
      </c>
      <c r="AJ20" s="90">
        <f t="shared" ref="AJ20:AW20" si="19">(AJ19-$AP19)/$AP19</f>
        <v>-7.527853056310855E-4</v>
      </c>
      <c r="AK20" s="90">
        <f t="shared" si="19"/>
        <v>-6.2732108802590462E-4</v>
      </c>
      <c r="AL20" s="90">
        <f t="shared" si="19"/>
        <v>-5.0185687042072363E-4</v>
      </c>
      <c r="AM20" s="90">
        <f t="shared" si="19"/>
        <v>-3.7639265281554275E-4</v>
      </c>
      <c r="AN20" s="90">
        <f t="shared" si="19"/>
        <v>-2.5092843521036182E-4</v>
      </c>
      <c r="AO20" s="90">
        <f t="shared" si="19"/>
        <v>-1.2546421760518091E-4</v>
      </c>
      <c r="AP20" s="90">
        <f t="shared" si="19"/>
        <v>0</v>
      </c>
      <c r="AQ20" s="90">
        <f t="shared" si="19"/>
        <v>1.2546421760518091E-4</v>
      </c>
      <c r="AR20" s="90">
        <f t="shared" si="19"/>
        <v>2.5092843521036182E-4</v>
      </c>
      <c r="AS20" s="90">
        <f t="shared" si="19"/>
        <v>3.7639265281554275E-4</v>
      </c>
      <c r="AT20" s="90">
        <f t="shared" si="19"/>
        <v>5.0185687042072363E-4</v>
      </c>
      <c r="AU20" s="90">
        <f t="shared" si="19"/>
        <v>6.2732108802590462E-4</v>
      </c>
      <c r="AV20" s="90">
        <f t="shared" si="19"/>
        <v>7.527853056310855E-4</v>
      </c>
      <c r="AW20" s="91">
        <f t="shared" si="19"/>
        <v>8.7824952323626638E-4</v>
      </c>
      <c r="BA20" s="3" t="s">
        <v>81</v>
      </c>
      <c r="BB20" s="227">
        <v>4.9248647714040388</v>
      </c>
      <c r="BC20" s="227">
        <v>5.410772026697979E-2</v>
      </c>
      <c r="BD20" s="227">
        <v>0.95837985372666501</v>
      </c>
      <c r="BE20" s="227">
        <v>6.1879605022100003E-3</v>
      </c>
      <c r="BF20" s="227">
        <v>1.99298980868353</v>
      </c>
      <c r="BG20" s="227">
        <v>9.1483521006599997E-3</v>
      </c>
    </row>
    <row r="21" spans="2:68" x14ac:dyDescent="0.2">
      <c r="B21" s="30"/>
      <c r="C21" s="85" t="s">
        <v>194</v>
      </c>
      <c r="D21" s="86">
        <f>D22/D24</f>
        <v>50776.690090109798</v>
      </c>
      <c r="E21" s="87" t="s">
        <v>195</v>
      </c>
      <c r="F21" s="71" t="s">
        <v>196</v>
      </c>
      <c r="G21" s="88">
        <f t="shared" ref="G21:K23" si="20">1-G$10*(10^-9)*$D21</f>
        <v>1.000025388345045</v>
      </c>
      <c r="H21" s="88">
        <f t="shared" si="20"/>
        <v>1.0000126941725225</v>
      </c>
      <c r="I21" s="88">
        <f t="shared" si="20"/>
        <v>1</v>
      </c>
      <c r="J21" s="88">
        <f t="shared" si="20"/>
        <v>0.99998730582747752</v>
      </c>
      <c r="K21" s="89">
        <f t="shared" si="20"/>
        <v>0.99997461165495494</v>
      </c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4"/>
      <c r="AI21" s="81" t="s">
        <v>201</v>
      </c>
      <c r="AJ21" s="90">
        <f t="shared" ref="AJ21:AO21" si="21">$AP21+(AJ20*$AP21)</f>
        <v>336.91618337850036</v>
      </c>
      <c r="AK21" s="90">
        <f t="shared" si="21"/>
        <v>336.9584861487503</v>
      </c>
      <c r="AL21" s="90">
        <f t="shared" si="21"/>
        <v>337.00078891900029</v>
      </c>
      <c r="AM21" s="90">
        <f t="shared" si="21"/>
        <v>337.04309168925022</v>
      </c>
      <c r="AN21" s="90">
        <f t="shared" si="21"/>
        <v>337.08539445950015</v>
      </c>
      <c r="AO21" s="90">
        <f t="shared" si="21"/>
        <v>337.12769722975008</v>
      </c>
      <c r="AP21" s="98">
        <v>337.17</v>
      </c>
      <c r="AQ21" s="90">
        <f t="shared" ref="AQ21:AW21" si="22">$AP21+(AQ20*$AP21)</f>
        <v>337.21230277024995</v>
      </c>
      <c r="AR21" s="90">
        <f t="shared" si="22"/>
        <v>337.25460554049988</v>
      </c>
      <c r="AS21" s="90">
        <f t="shared" si="22"/>
        <v>337.29690831074981</v>
      </c>
      <c r="AT21" s="90">
        <f t="shared" si="22"/>
        <v>337.33921108099975</v>
      </c>
      <c r="AU21" s="90">
        <f t="shared" si="22"/>
        <v>337.38151385124974</v>
      </c>
      <c r="AV21" s="90">
        <f t="shared" si="22"/>
        <v>337.42381662149967</v>
      </c>
      <c r="AW21" s="91">
        <f t="shared" si="22"/>
        <v>337.4661193917496</v>
      </c>
      <c r="BA21" s="3" t="s">
        <v>82</v>
      </c>
      <c r="BB21" s="227">
        <v>4.9242001732049161</v>
      </c>
      <c r="BC21" s="227">
        <v>5.4102964063334993E-2</v>
      </c>
      <c r="BD21" s="227">
        <v>0.958432967218799</v>
      </c>
      <c r="BE21" s="227">
        <v>5.9855442565399999E-3</v>
      </c>
      <c r="BF21" s="227">
        <v>1.99276572751239</v>
      </c>
      <c r="BG21" s="227">
        <v>8.2983455336799999E-3</v>
      </c>
    </row>
    <row r="22" spans="2:68" x14ac:dyDescent="0.2">
      <c r="B22" s="30"/>
      <c r="C22" s="92" t="s">
        <v>198</v>
      </c>
      <c r="D22" s="93">
        <v>250000</v>
      </c>
      <c r="E22" s="94" t="s">
        <v>212</v>
      </c>
      <c r="F22" s="95" t="s">
        <v>200</v>
      </c>
      <c r="G22" s="96">
        <f t="shared" si="20"/>
        <v>1.0001249999999999</v>
      </c>
      <c r="H22" s="96">
        <f t="shared" si="20"/>
        <v>1.0000625000000001</v>
      </c>
      <c r="I22" s="96">
        <f t="shared" si="20"/>
        <v>1</v>
      </c>
      <c r="J22" s="96">
        <f t="shared" si="20"/>
        <v>0.99993750000000003</v>
      </c>
      <c r="K22" s="97">
        <f t="shared" si="20"/>
        <v>0.99987499999999996</v>
      </c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4"/>
      <c r="AI22" s="81" t="s">
        <v>204</v>
      </c>
      <c r="AJ22" s="90">
        <f t="shared" ref="AJ22:AW22" si="23">-(AJ21-$AP21)</f>
        <v>0.25381662149965223</v>
      </c>
      <c r="AK22" s="90">
        <f t="shared" si="23"/>
        <v>0.21151385124971966</v>
      </c>
      <c r="AL22" s="90">
        <f t="shared" si="23"/>
        <v>0.16921108099973026</v>
      </c>
      <c r="AM22" s="90">
        <f t="shared" si="23"/>
        <v>0.12690831074979769</v>
      </c>
      <c r="AN22" s="90">
        <f t="shared" si="23"/>
        <v>8.4605540499865128E-2</v>
      </c>
      <c r="AO22" s="90">
        <f t="shared" si="23"/>
        <v>4.2302770249932564E-2</v>
      </c>
      <c r="AP22" s="90">
        <f t="shared" si="23"/>
        <v>0</v>
      </c>
      <c r="AQ22" s="90">
        <f t="shared" si="23"/>
        <v>-4.2302770249932564E-2</v>
      </c>
      <c r="AR22" s="90">
        <f t="shared" si="23"/>
        <v>-8.4605540499865128E-2</v>
      </c>
      <c r="AS22" s="90">
        <f t="shared" si="23"/>
        <v>-0.12690831074979769</v>
      </c>
      <c r="AT22" s="90">
        <f t="shared" si="23"/>
        <v>-0.16921108099973026</v>
      </c>
      <c r="AU22" s="90">
        <f t="shared" si="23"/>
        <v>-0.21151385124971966</v>
      </c>
      <c r="AV22" s="90">
        <f t="shared" si="23"/>
        <v>-0.25381662149965223</v>
      </c>
      <c r="AW22" s="91">
        <f t="shared" si="23"/>
        <v>-0.29611939174958479</v>
      </c>
      <c r="BA22" s="3" t="s">
        <v>83</v>
      </c>
      <c r="BB22" s="227">
        <v>4.9298300978451959</v>
      </c>
      <c r="BC22" s="227">
        <v>5.4114864928719648E-2</v>
      </c>
      <c r="BD22" s="227">
        <v>0.958460338537934</v>
      </c>
      <c r="BE22" s="227">
        <v>1.7536778903820001E-2</v>
      </c>
      <c r="BF22" s="227">
        <v>1.9928627910738901</v>
      </c>
      <c r="BG22" s="227">
        <v>1.389466672945E-2</v>
      </c>
    </row>
    <row r="23" spans="2:68" x14ac:dyDescent="0.2">
      <c r="B23" s="30"/>
      <c r="C23" s="92" t="s">
        <v>202</v>
      </c>
      <c r="D23" s="99">
        <f>D22*D25</f>
        <v>13517.4274</v>
      </c>
      <c r="E23" s="79"/>
      <c r="F23" s="95" t="s">
        <v>203</v>
      </c>
      <c r="G23" s="96">
        <f t="shared" si="20"/>
        <v>1.0000067587137</v>
      </c>
      <c r="H23" s="96">
        <f t="shared" si="20"/>
        <v>1.0000033793568499</v>
      </c>
      <c r="I23" s="96">
        <f t="shared" si="20"/>
        <v>1</v>
      </c>
      <c r="J23" s="96">
        <f t="shared" si="20"/>
        <v>0.99999662064314998</v>
      </c>
      <c r="K23" s="97">
        <f t="shared" si="20"/>
        <v>0.99999324128629996</v>
      </c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4"/>
      <c r="AI23" s="81" t="s">
        <v>206</v>
      </c>
      <c r="AJ23" s="103">
        <v>0.6</v>
      </c>
      <c r="AK23" s="103">
        <v>0.5</v>
      </c>
      <c r="AL23" s="103">
        <v>0.4</v>
      </c>
      <c r="AM23" s="103">
        <v>0.3</v>
      </c>
      <c r="AN23" s="103">
        <v>0.2</v>
      </c>
      <c r="AO23" s="103">
        <v>0.1</v>
      </c>
      <c r="AP23" s="103">
        <v>0</v>
      </c>
      <c r="AQ23" s="103">
        <v>-0.1</v>
      </c>
      <c r="AR23" s="103">
        <v>-0.2</v>
      </c>
      <c r="AS23" s="103">
        <v>-0.3</v>
      </c>
      <c r="AT23" s="103">
        <v>-0.4</v>
      </c>
      <c r="AU23" s="103">
        <v>-0.5</v>
      </c>
      <c r="AV23" s="103">
        <v>-0.6</v>
      </c>
      <c r="AW23" s="104">
        <v>-0.7</v>
      </c>
      <c r="BA23" s="3" t="s">
        <v>84</v>
      </c>
      <c r="BB23" s="227">
        <v>4.9261400405201066</v>
      </c>
      <c r="BC23" s="227">
        <v>5.4124419853030112E-2</v>
      </c>
      <c r="BD23" s="227">
        <v>0.95776634803866401</v>
      </c>
      <c r="BE23" s="227">
        <v>5.4768116363519997E-2</v>
      </c>
      <c r="BF23" s="227">
        <v>1.9967840760947999</v>
      </c>
      <c r="BG23" s="227">
        <v>4.1944641860760003E-2</v>
      </c>
    </row>
    <row r="24" spans="2:68" x14ac:dyDescent="0.2">
      <c r="B24" s="30"/>
      <c r="C24" s="92" t="s">
        <v>132</v>
      </c>
      <c r="D24" s="100">
        <f>H5</f>
        <v>4.9235190311999997</v>
      </c>
      <c r="E24" s="79"/>
      <c r="F24" s="95" t="s">
        <v>205</v>
      </c>
      <c r="G24" s="101">
        <f t="shared" ref="G24:K25" si="24">($D22/$D21)*(G21/G22)</f>
        <v>4.9230286526184228</v>
      </c>
      <c r="H24" s="101">
        <f t="shared" si="24"/>
        <v>4.9232738265858371</v>
      </c>
      <c r="I24" s="101">
        <f t="shared" si="24"/>
        <v>4.9235190311999997</v>
      </c>
      <c r="J24" s="101">
        <f t="shared" si="24"/>
        <v>4.9237642664666543</v>
      </c>
      <c r="K24" s="102">
        <f t="shared" si="24"/>
        <v>4.9240095323915485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4"/>
      <c r="AI24" s="35" t="s">
        <v>213</v>
      </c>
      <c r="AJ24" s="110">
        <f t="shared" ref="AJ24:AW24" si="25">-(AJ23/$AP21*$AP19)+$AP19</f>
        <v>1.9890541329299758</v>
      </c>
      <c r="AK24" s="110">
        <f t="shared" si="25"/>
        <v>1.98964511077498</v>
      </c>
      <c r="AL24" s="110">
        <f t="shared" si="25"/>
        <v>1.9902360886199839</v>
      </c>
      <c r="AM24" s="110">
        <f t="shared" si="25"/>
        <v>1.9908270664649879</v>
      </c>
      <c r="AN24" s="110">
        <f t="shared" si="25"/>
        <v>1.9914180443099918</v>
      </c>
      <c r="AO24" s="110">
        <f t="shared" si="25"/>
        <v>1.992009022154996</v>
      </c>
      <c r="AP24" s="110">
        <f t="shared" si="25"/>
        <v>1.9925999999999999</v>
      </c>
      <c r="AQ24" s="110">
        <f t="shared" si="25"/>
        <v>1.9931909778450039</v>
      </c>
      <c r="AR24" s="110">
        <f t="shared" si="25"/>
        <v>1.993781955690008</v>
      </c>
      <c r="AS24" s="110">
        <f t="shared" si="25"/>
        <v>1.994372933535012</v>
      </c>
      <c r="AT24" s="110">
        <f t="shared" si="25"/>
        <v>1.9949639113800159</v>
      </c>
      <c r="AU24" s="110">
        <f t="shared" si="25"/>
        <v>1.9955548892250199</v>
      </c>
      <c r="AV24" s="110">
        <f t="shared" si="25"/>
        <v>1.9961458670700241</v>
      </c>
      <c r="AW24" s="111">
        <f t="shared" si="25"/>
        <v>1.996736844915028</v>
      </c>
      <c r="BA24" s="3" t="s">
        <v>85</v>
      </c>
      <c r="BB24" s="227">
        <v>4.9246626720064732</v>
      </c>
      <c r="BC24" s="227">
        <v>5.4127567455740662E-2</v>
      </c>
      <c r="BD24" s="227">
        <v>0.95878481997841203</v>
      </c>
      <c r="BE24" s="227">
        <v>7.9139954135600005E-3</v>
      </c>
      <c r="BF24" s="227">
        <v>1.99178162536755</v>
      </c>
      <c r="BG24" s="227">
        <v>5.9854265364199999E-3</v>
      </c>
    </row>
    <row r="25" spans="2:68" ht="17" thickBot="1" x14ac:dyDescent="0.25">
      <c r="B25" s="30"/>
      <c r="C25" s="105" t="s">
        <v>178</v>
      </c>
      <c r="D25" s="106">
        <f>H6</f>
        <v>5.4069709600000002E-2</v>
      </c>
      <c r="E25" s="107"/>
      <c r="F25" s="80" t="s">
        <v>207</v>
      </c>
      <c r="G25" s="108">
        <f t="shared" si="24"/>
        <v>5.4076102828802965E-2</v>
      </c>
      <c r="H25" s="108">
        <f t="shared" si="24"/>
        <v>5.4072906225203957E-2</v>
      </c>
      <c r="I25" s="108">
        <f t="shared" si="24"/>
        <v>5.4069709600000002E-2</v>
      </c>
      <c r="J25" s="108">
        <f t="shared" si="24"/>
        <v>5.4066512953190912E-2</v>
      </c>
      <c r="K25" s="109">
        <f t="shared" si="24"/>
        <v>5.4063316284776446E-2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4"/>
      <c r="AI25" s="63" t="s">
        <v>214</v>
      </c>
      <c r="AJ25" s="112">
        <v>0.95950000000000002</v>
      </c>
      <c r="AK25" s="112">
        <v>0.95950000000000002</v>
      </c>
      <c r="AL25" s="112">
        <v>0.95950000000000002</v>
      </c>
      <c r="AM25" s="112">
        <v>0.95950000000000002</v>
      </c>
      <c r="AN25" s="112">
        <v>0.95950000000000002</v>
      </c>
      <c r="AO25" s="112">
        <v>0.95950000000000002</v>
      </c>
      <c r="AP25" s="112">
        <v>0.95950000000000002</v>
      </c>
      <c r="AQ25" s="112">
        <v>0.95950000000000002</v>
      </c>
      <c r="AR25" s="112">
        <v>0.95950000000000002</v>
      </c>
      <c r="AS25" s="112">
        <v>0.95950000000000002</v>
      </c>
      <c r="AT25" s="112">
        <v>0.95950000000000002</v>
      </c>
      <c r="AU25" s="112">
        <v>0.95950000000000002</v>
      </c>
      <c r="AV25" s="112">
        <v>0.95950000000000002</v>
      </c>
      <c r="AW25" s="113">
        <v>0.95950000000000002</v>
      </c>
      <c r="BA25" s="3" t="s">
        <v>86</v>
      </c>
      <c r="BB25" s="227">
        <v>4.9292340314940866</v>
      </c>
      <c r="BC25" s="227">
        <v>5.4157611846083732E-2</v>
      </c>
      <c r="BD25" s="227">
        <v>0.95862898337288904</v>
      </c>
      <c r="BE25" s="227">
        <v>1.117140048933E-2</v>
      </c>
      <c r="BF25" s="227">
        <v>1.9923558049195</v>
      </c>
      <c r="BG25" s="227">
        <v>6.9908692361999999E-3</v>
      </c>
    </row>
    <row r="26" spans="2:68" x14ac:dyDescent="0.2">
      <c r="B26" s="30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4"/>
      <c r="BA26" s="3" t="s">
        <v>87</v>
      </c>
      <c r="BB26" s="227">
        <v>4.929747294923069</v>
      </c>
      <c r="BC26" s="227">
        <v>5.4128263341522292E-2</v>
      </c>
      <c r="BD26" s="227">
        <v>0.95874122017290997</v>
      </c>
      <c r="BE26" s="227">
        <v>9.6038226608900004E-3</v>
      </c>
      <c r="BF26" s="227">
        <v>1.9919827747660399</v>
      </c>
      <c r="BG26" s="227">
        <v>7.8953268402400002E-3</v>
      </c>
    </row>
    <row r="27" spans="2:68" x14ac:dyDescent="0.2">
      <c r="B27" s="30"/>
      <c r="C27" s="32"/>
      <c r="D27" s="32"/>
      <c r="E27" s="32"/>
      <c r="F27" s="32"/>
      <c r="G27" s="33" t="s">
        <v>215</v>
      </c>
      <c r="H27" s="32"/>
      <c r="I27" s="49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4"/>
      <c r="BA27" s="19" t="s">
        <v>137</v>
      </c>
      <c r="BB27" s="19"/>
      <c r="BC27" s="19"/>
      <c r="BD27" s="19"/>
      <c r="BE27" s="19"/>
      <c r="BF27" s="19"/>
      <c r="BG27" s="19"/>
    </row>
    <row r="28" spans="2:68" x14ac:dyDescent="0.2">
      <c r="B28" s="30"/>
      <c r="C28" s="32"/>
      <c r="D28" s="32"/>
      <c r="E28" s="32"/>
      <c r="F28" s="114" t="s">
        <v>216</v>
      </c>
      <c r="G28" s="115">
        <v>-200</v>
      </c>
      <c r="H28" s="72">
        <v>-100</v>
      </c>
      <c r="I28" s="72">
        <v>0</v>
      </c>
      <c r="J28" s="72">
        <v>0</v>
      </c>
      <c r="K28" s="72">
        <v>0</v>
      </c>
      <c r="L28" s="72">
        <v>100</v>
      </c>
      <c r="M28" s="116">
        <v>200</v>
      </c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4"/>
      <c r="BA28" s="3" t="s">
        <v>35</v>
      </c>
      <c r="BB28" s="227">
        <v>4.9236114643053277</v>
      </c>
      <c r="BC28" s="227">
        <v>5.4080073450363524E-2</v>
      </c>
      <c r="BD28" s="227">
        <v>0.95864777044892602</v>
      </c>
      <c r="BE28" s="227">
        <v>1.1549461105059999E-2</v>
      </c>
      <c r="BF28" s="227">
        <v>1.9926961553604501</v>
      </c>
      <c r="BG28" s="227">
        <v>1.2980881167540001E-2</v>
      </c>
    </row>
    <row r="29" spans="2:68" x14ac:dyDescent="0.2">
      <c r="B29" s="30"/>
      <c r="C29" s="32"/>
      <c r="D29" s="32"/>
      <c r="E29" s="117" t="s">
        <v>217</v>
      </c>
      <c r="F29" s="118" t="s">
        <v>218</v>
      </c>
      <c r="G29" s="119">
        <f>($J29+1*$J29*(G$28/1000000))/(1+0*G$28/1000000)</f>
        <v>5.4145459141919997E-2</v>
      </c>
      <c r="H29" s="120">
        <f>($J29+1*$J29*(H$28/1000000))/(1+0*H$28/1000000)</f>
        <v>5.4150874770959992E-2</v>
      </c>
      <c r="I29" s="120">
        <f>($J29+1*$J29*(I$28/1000000))/(1+0*I$28/1000000)</f>
        <v>5.4156290399999994E-2</v>
      </c>
      <c r="J29" s="121">
        <f>P6</f>
        <v>5.4156290399999994E-2</v>
      </c>
      <c r="K29" s="120">
        <f>($J29+1*$J29*(K$28/1000000))/(1+0*K$28/1000000)</f>
        <v>5.4156290399999994E-2</v>
      </c>
      <c r="L29" s="120">
        <f>($J29+1*$J29*(L$28/1000000))/(1+0*L$28/1000000)</f>
        <v>5.4161706029039997E-2</v>
      </c>
      <c r="M29" s="122">
        <f>($J29+1*$J29*(M$28/1000000))/(1+0*M$28/1000000)</f>
        <v>5.4167121658079992E-2</v>
      </c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4"/>
      <c r="BA29" s="1" t="s">
        <v>36</v>
      </c>
      <c r="BB29" s="10">
        <v>4.9257482934302539</v>
      </c>
      <c r="BC29" s="10">
        <v>5.4104113297674596E-2</v>
      </c>
      <c r="BD29" s="10">
        <v>0.95863669726437795</v>
      </c>
      <c r="BE29" s="10">
        <v>8.3041480975000002E-3</v>
      </c>
      <c r="BF29" s="10">
        <v>1.99320769694348</v>
      </c>
      <c r="BG29" s="10">
        <v>9.6308674690999997E-3</v>
      </c>
    </row>
    <row r="30" spans="2:68" x14ac:dyDescent="0.2">
      <c r="B30" s="30"/>
      <c r="C30" s="32"/>
      <c r="D30" s="32"/>
      <c r="E30" s="123"/>
      <c r="F30" s="124" t="s">
        <v>132</v>
      </c>
      <c r="G30" s="125">
        <f>($J30+0*G$28/1000000)/(1+0*G$28/1000000)</f>
        <v>4.9314029687999996</v>
      </c>
      <c r="H30" s="126">
        <f>($J30+0*H$28/1000000)/(1+0*H$28/1000000)</f>
        <v>4.9314029687999996</v>
      </c>
      <c r="I30" s="126">
        <f>($J30+0*I$28/1000000)/(1+0*I$28/1000000)</f>
        <v>4.9314029687999996</v>
      </c>
      <c r="J30" s="127">
        <f>P5</f>
        <v>4.9314029687999996</v>
      </c>
      <c r="K30" s="126">
        <f>($J30+0*K$28/1000000)/(1+0*K$28/1000000)</f>
        <v>4.9314029687999996</v>
      </c>
      <c r="L30" s="126">
        <f>($J30+0*L$28/1000000)/(1+0*L$28/1000000)</f>
        <v>4.9314029687999996</v>
      </c>
      <c r="M30" s="128">
        <f>($J30+0*M$28/1000000)/(1+0*M$28/1000000)</f>
        <v>4.9314029687999996</v>
      </c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4"/>
      <c r="BA30" s="3" t="s">
        <v>37</v>
      </c>
      <c r="BB30" s="227">
        <v>4.9280229331212064</v>
      </c>
      <c r="BC30" s="227">
        <v>5.3746877928406753E-2</v>
      </c>
      <c r="BD30" s="227">
        <v>0.95818907146445498</v>
      </c>
      <c r="BE30" s="227">
        <v>1.368194519651E-2</v>
      </c>
      <c r="BF30" s="227">
        <v>1.9946077595706799</v>
      </c>
      <c r="BG30" s="227">
        <v>1.9294957644260001E-2</v>
      </c>
    </row>
    <row r="31" spans="2:68" x14ac:dyDescent="0.2">
      <c r="B31" s="30"/>
      <c r="C31" s="32"/>
      <c r="D31" s="32"/>
      <c r="E31" s="117" t="s">
        <v>219</v>
      </c>
      <c r="F31" s="118" t="s">
        <v>220</v>
      </c>
      <c r="G31" s="119">
        <f>($J31+0*$J31*(G$28/1000000))/(1+1*G$28/1000000)</f>
        <v>5.4167123824764948E-2</v>
      </c>
      <c r="H31" s="120">
        <f>($J31+0*$J31*(H$28/1000000))/(1+1*H$28/1000000)</f>
        <v>5.416170657065706E-2</v>
      </c>
      <c r="I31" s="120">
        <f>($J31+0*$J31*(I$28/1000000))/(1+1*I$28/1000000)</f>
        <v>5.4156290399999994E-2</v>
      </c>
      <c r="J31" s="121">
        <f>J29</f>
        <v>5.4156290399999994E-2</v>
      </c>
      <c r="K31" s="120">
        <f>($J31+0*$J31*(K$28/1000000))/(1+1*K$28/1000000)</f>
        <v>5.4156290399999994E-2</v>
      </c>
      <c r="L31" s="120">
        <f>($J31+0*$J31*(L$28/1000000))/(1+1*L$28/1000000)</f>
        <v>5.4150875312468746E-2</v>
      </c>
      <c r="M31" s="122">
        <f>($J31+0*$J31*(M$28/1000000))/(1+1*M$28/1000000)</f>
        <v>5.4145461307738445E-2</v>
      </c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4"/>
      <c r="BA31" s="3" t="s">
        <v>38</v>
      </c>
      <c r="BB31" s="227">
        <v>4.9260296189035504</v>
      </c>
      <c r="BC31" s="227">
        <v>5.4106273487227331E-2</v>
      </c>
      <c r="BD31" s="227">
        <v>0.95888877427749597</v>
      </c>
      <c r="BE31" s="227">
        <v>1.109290477848E-2</v>
      </c>
      <c r="BF31" s="227">
        <v>1.9924019063507099</v>
      </c>
      <c r="BG31" s="227">
        <v>8.5210432162299999E-3</v>
      </c>
    </row>
    <row r="32" spans="2:68" x14ac:dyDescent="0.2">
      <c r="B32" s="30"/>
      <c r="C32" s="32"/>
      <c r="D32" s="32"/>
      <c r="E32" s="123"/>
      <c r="F32" s="124" t="s">
        <v>221</v>
      </c>
      <c r="G32" s="125">
        <f>($J32+1*$J32*(G$28/1000000))/(1+0*G$28/1000000)</f>
        <v>4.9304166882062397</v>
      </c>
      <c r="H32" s="126">
        <f>($J32+1*$J32*(H$28/1000000))/(1+0*H$28/1000000)</f>
        <v>4.9309098285031192</v>
      </c>
      <c r="I32" s="126">
        <f>($J32+1*$J32*(I$28/1000000))/(1+0*I$28/1000000)</f>
        <v>4.9314029687999996</v>
      </c>
      <c r="J32" s="127">
        <f>J30</f>
        <v>4.9314029687999996</v>
      </c>
      <c r="K32" s="126">
        <f>($J32+1*$J32*(K$28/1000000))/(1+0*K$28/1000000)</f>
        <v>4.9314029687999996</v>
      </c>
      <c r="L32" s="126">
        <f>($J32+1*$J32*(L$28/1000000))/(1+0*L$28/1000000)</f>
        <v>4.93189610909688</v>
      </c>
      <c r="M32" s="128">
        <f>($J32+1*$J32*(M$28/1000000))/(1+0*M$28/1000000)</f>
        <v>4.9323892493937596</v>
      </c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4"/>
      <c r="BA32" s="3" t="s">
        <v>39</v>
      </c>
      <c r="BB32" s="227">
        <v>4.9238402141848665</v>
      </c>
      <c r="BC32" s="227">
        <v>5.4117356663590459E-2</v>
      </c>
      <c r="BD32" s="227">
        <v>0.95884859832803604</v>
      </c>
      <c r="BE32" s="227">
        <v>6.6642162374799998E-3</v>
      </c>
      <c r="BF32" s="227">
        <v>1.9924871261153201</v>
      </c>
      <c r="BG32" s="227">
        <v>8.1897505748899993E-3</v>
      </c>
    </row>
    <row r="33" spans="2:59" x14ac:dyDescent="0.2">
      <c r="B33" s="30"/>
      <c r="C33" s="32"/>
      <c r="D33" s="32"/>
      <c r="E33" s="117" t="s">
        <v>222</v>
      </c>
      <c r="F33" s="118" t="s">
        <v>178</v>
      </c>
      <c r="G33" s="119">
        <f>($J33+0*$J33*(G$28/1000000))/(1+0*G$28/1000000)</f>
        <v>5.4156290399999994E-2</v>
      </c>
      <c r="H33" s="120">
        <f>($J33+0*$J33*(H$28/1000000))/(1+0*H$28/1000000)</f>
        <v>5.4156290399999994E-2</v>
      </c>
      <c r="I33" s="120">
        <f>($J33+0*$J33*(I$28/1000000))/(1+0*I$28/1000000)</f>
        <v>5.4156290399999994E-2</v>
      </c>
      <c r="J33" s="121">
        <f>J29</f>
        <v>5.4156290399999994E-2</v>
      </c>
      <c r="K33" s="120">
        <f>($J33+0*$J33*(K$28/1000000))/(1+0*K$28/1000000)</f>
        <v>5.4156290399999994E-2</v>
      </c>
      <c r="L33" s="120">
        <f>($J33+0*$J33*(L$28/1000000))/(1+0*L$28/1000000)</f>
        <v>5.4156290399999994E-2</v>
      </c>
      <c r="M33" s="122">
        <f>($J33+0*$J33*(M$28/1000000))/(1+0*M$28/1000000)</f>
        <v>5.4156290399999994E-2</v>
      </c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4"/>
      <c r="BA33" s="3" t="s">
        <v>40</v>
      </c>
      <c r="BB33" s="227">
        <v>4.9263474280469373</v>
      </c>
      <c r="BC33" s="227">
        <v>5.4092388577314993E-2</v>
      </c>
      <c r="BD33" s="227">
        <v>0.95861301662702902</v>
      </c>
      <c r="BE33" s="227">
        <v>6.0949589172099999E-3</v>
      </c>
      <c r="BF33" s="227">
        <v>1.9931427626467999</v>
      </c>
      <c r="BG33" s="227">
        <v>6.6239817914699999E-3</v>
      </c>
    </row>
    <row r="34" spans="2:59" x14ac:dyDescent="0.2">
      <c r="B34" s="30"/>
      <c r="C34" s="32"/>
      <c r="D34" s="32"/>
      <c r="E34" s="123"/>
      <c r="F34" s="124" t="s">
        <v>223</v>
      </c>
      <c r="G34" s="125">
        <f>($J34+0*$J34*(G$28/1000000))/(1+1*G$28/1000000)</f>
        <v>4.9323894466893377</v>
      </c>
      <c r="H34" s="126">
        <f>($J34+0*$J34*(H$28/1000000))/(1+1*H$28/1000000)</f>
        <v>4.9318961584158414</v>
      </c>
      <c r="I34" s="126">
        <f>($J34+0*$J34*(I$28/1000000))/(1+1*I$28/1000000)</f>
        <v>4.9314029687999996</v>
      </c>
      <c r="J34" s="127">
        <f>J30</f>
        <v>4.9314029687999996</v>
      </c>
      <c r="K34" s="126">
        <f>($J34+0*$J34*(K$28/1000000))/(1+1*K$28/1000000)</f>
        <v>4.9314029687999996</v>
      </c>
      <c r="L34" s="126">
        <f>($J34+0*$J34*(L$28/1000000))/(1+1*L$28/1000000)</f>
        <v>4.9309098778122182</v>
      </c>
      <c r="M34" s="128">
        <f>($J34+0*$J34*(M$28/1000000))/(1+1*M$28/1000000)</f>
        <v>4.9304168854229156</v>
      </c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4"/>
      <c r="BA34" s="19" t="s">
        <v>138</v>
      </c>
      <c r="BB34" s="19"/>
      <c r="BC34" s="19"/>
      <c r="BD34" s="19"/>
      <c r="BE34" s="19"/>
      <c r="BF34" s="19"/>
      <c r="BG34" s="19"/>
    </row>
    <row r="35" spans="2:59" x14ac:dyDescent="0.2">
      <c r="B35" s="30"/>
      <c r="C35" s="32"/>
      <c r="D35" s="32"/>
      <c r="E35" s="32"/>
      <c r="F35" s="32"/>
      <c r="G35" s="32"/>
      <c r="H35" s="32"/>
      <c r="I35" s="32"/>
      <c r="J35" s="32"/>
      <c r="K35" s="32"/>
      <c r="L35" s="49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4"/>
      <c r="BA35" s="3" t="s">
        <v>75</v>
      </c>
      <c r="BB35" s="227">
        <v>4.924800374476515</v>
      </c>
      <c r="BC35" s="227">
        <v>5.419336062963398E-2</v>
      </c>
      <c r="BD35" s="227">
        <v>0.95866302982095397</v>
      </c>
      <c r="BE35" s="227">
        <v>6.4477736192399999E-3</v>
      </c>
      <c r="BF35" s="227">
        <v>1.9926037766712399</v>
      </c>
      <c r="BG35" s="227">
        <v>5.42520907493E-3</v>
      </c>
    </row>
    <row r="36" spans="2:59" x14ac:dyDescent="0.2">
      <c r="B36" s="30"/>
      <c r="C36" s="32"/>
      <c r="D36" s="32"/>
      <c r="E36" s="32"/>
      <c r="F36" s="32"/>
      <c r="G36" s="33" t="s">
        <v>224</v>
      </c>
      <c r="H36" s="32"/>
      <c r="I36" s="32"/>
      <c r="J36" s="32"/>
      <c r="K36" s="32"/>
      <c r="L36" s="129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4"/>
      <c r="BA36" s="3" t="s">
        <v>76</v>
      </c>
      <c r="BB36" s="227">
        <v>4.9269556208355674</v>
      </c>
      <c r="BC36" s="227">
        <v>5.4218069127416883E-2</v>
      </c>
      <c r="BD36" s="227">
        <v>0.95922607150441797</v>
      </c>
      <c r="BE36" s="227">
        <v>3.0548505404599999E-2</v>
      </c>
      <c r="BF36" s="227">
        <v>1.99103633394038</v>
      </c>
      <c r="BG36" s="227">
        <v>2.7758356189920001E-2</v>
      </c>
    </row>
    <row r="37" spans="2:59" x14ac:dyDescent="0.2">
      <c r="B37" s="30"/>
      <c r="C37" s="32"/>
      <c r="D37" s="32"/>
      <c r="E37" s="32"/>
      <c r="F37" s="130" t="s">
        <v>225</v>
      </c>
      <c r="G37" s="131">
        <v>0</v>
      </c>
      <c r="H37" s="72">
        <v>10</v>
      </c>
      <c r="I37" s="72">
        <v>20</v>
      </c>
      <c r="J37" s="116">
        <v>50</v>
      </c>
      <c r="K37" s="49"/>
      <c r="L37" s="129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4"/>
      <c r="BA37" s="1" t="s">
        <v>98</v>
      </c>
      <c r="BB37" s="10">
        <v>4.9264477038335563</v>
      </c>
      <c r="BC37" s="10">
        <v>5.4095253380480234E-2</v>
      </c>
      <c r="BD37" s="10">
        <v>0.95833106336367202</v>
      </c>
      <c r="BE37" s="10">
        <v>1.6105527959140001E-2</v>
      </c>
      <c r="BF37" s="10">
        <v>1.99396862286909</v>
      </c>
      <c r="BG37" s="10">
        <v>1.3566185770890001E-2</v>
      </c>
    </row>
    <row r="38" spans="2:59" x14ac:dyDescent="0.2">
      <c r="B38" s="30"/>
      <c r="C38" s="32"/>
      <c r="D38" s="32"/>
      <c r="E38" s="132" t="s">
        <v>226</v>
      </c>
      <c r="F38" s="133" t="s">
        <v>194</v>
      </c>
      <c r="G38" s="134">
        <f>G39/G41</f>
        <v>101472.13747607541</v>
      </c>
      <c r="H38" s="135">
        <f t="shared" ref="H38:J40" si="26">$G38+H$37</f>
        <v>101482.13747607541</v>
      </c>
      <c r="I38" s="135">
        <f t="shared" si="26"/>
        <v>101492.13747607541</v>
      </c>
      <c r="J38" s="136">
        <f t="shared" si="26"/>
        <v>101522.13747607541</v>
      </c>
      <c r="K38" s="129"/>
      <c r="L38" s="129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4"/>
      <c r="BA38" s="3" t="s">
        <v>77</v>
      </c>
      <c r="BB38" s="227">
        <v>4.9304757674022763</v>
      </c>
      <c r="BC38" s="227">
        <v>5.4184488223620896E-2</v>
      </c>
      <c r="BD38" s="227">
        <v>0.95963328281273397</v>
      </c>
      <c r="BE38" s="227">
        <v>1.239299112134E-2</v>
      </c>
      <c r="BF38" s="227">
        <v>1.99068936737184</v>
      </c>
      <c r="BG38" s="227">
        <v>1.061002627092E-2</v>
      </c>
    </row>
    <row r="39" spans="2:59" x14ac:dyDescent="0.2">
      <c r="B39" s="30"/>
      <c r="C39" s="32"/>
      <c r="D39" s="32"/>
      <c r="E39" s="32"/>
      <c r="F39" s="137" t="s">
        <v>198</v>
      </c>
      <c r="G39" s="138">
        <v>500000</v>
      </c>
      <c r="H39" s="129">
        <f t="shared" si="26"/>
        <v>500010</v>
      </c>
      <c r="I39" s="129">
        <f t="shared" si="26"/>
        <v>500020</v>
      </c>
      <c r="J39" s="139">
        <f t="shared" si="26"/>
        <v>500050</v>
      </c>
      <c r="K39" s="129"/>
      <c r="L39" s="140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4"/>
      <c r="BA39" s="3" t="s">
        <v>78</v>
      </c>
      <c r="BB39" s="227">
        <v>4.9318426052175601</v>
      </c>
      <c r="BC39" s="227">
        <v>5.4184288348466933E-2</v>
      </c>
      <c r="BD39" s="227">
        <v>0.95898030929743605</v>
      </c>
      <c r="BE39" s="227">
        <v>1.5456819032089999E-2</v>
      </c>
      <c r="BF39" s="227">
        <v>1.99359085696538</v>
      </c>
      <c r="BG39" s="227">
        <v>1.7098076124589998E-2</v>
      </c>
    </row>
    <row r="40" spans="2:59" x14ac:dyDescent="0.2">
      <c r="B40" s="30"/>
      <c r="C40" s="32"/>
      <c r="D40" s="32"/>
      <c r="E40" s="32"/>
      <c r="F40" s="137" t="s">
        <v>202</v>
      </c>
      <c r="G40" s="138">
        <f>G42*G39</f>
        <v>27056.5</v>
      </c>
      <c r="H40" s="129">
        <f t="shared" si="26"/>
        <v>27066.5</v>
      </c>
      <c r="I40" s="129">
        <f t="shared" si="26"/>
        <v>27076.5</v>
      </c>
      <c r="J40" s="139">
        <f t="shared" si="26"/>
        <v>27106.5</v>
      </c>
      <c r="K40" s="129"/>
      <c r="L40" s="141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4"/>
      <c r="BA40" s="19" t="s">
        <v>139</v>
      </c>
      <c r="BB40" s="19"/>
      <c r="BC40" s="19"/>
      <c r="BD40" s="19"/>
      <c r="BE40" s="19"/>
      <c r="BF40" s="19"/>
      <c r="BG40" s="19"/>
    </row>
    <row r="41" spans="2:59" x14ac:dyDescent="0.2">
      <c r="B41" s="30"/>
      <c r="C41" s="32"/>
      <c r="D41" s="32"/>
      <c r="E41" s="32"/>
      <c r="F41" s="95" t="s">
        <v>132</v>
      </c>
      <c r="G41" s="142">
        <f>L5</f>
        <v>4.9274610000000001</v>
      </c>
      <c r="H41" s="140">
        <f>H39/H38</f>
        <v>4.9270739899214107</v>
      </c>
      <c r="I41" s="140">
        <f t="shared" ref="I41:J42" si="27">I39/I38</f>
        <v>4.9266870561068732</v>
      </c>
      <c r="J41" s="143">
        <f t="shared" si="27"/>
        <v>4.9255267120222053</v>
      </c>
      <c r="K41" s="140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4"/>
      <c r="BA41" s="3" t="s">
        <v>388</v>
      </c>
      <c r="BB41" s="227">
        <v>4.9301327711358702</v>
      </c>
      <c r="BC41" s="227">
        <v>5.4098446259414394E-2</v>
      </c>
      <c r="BD41" s="227">
        <v>0.95875533999999996</v>
      </c>
      <c r="BE41" s="227">
        <v>5.3573604000000004E-3</v>
      </c>
      <c r="BF41" s="227">
        <v>1.9922549000000001</v>
      </c>
      <c r="BG41" s="227">
        <v>5.1657750000000001E-3</v>
      </c>
    </row>
    <row r="42" spans="2:59" x14ac:dyDescent="0.2">
      <c r="B42" s="30"/>
      <c r="C42" s="32"/>
      <c r="D42" s="32"/>
      <c r="E42" s="32"/>
      <c r="F42" s="80" t="s">
        <v>178</v>
      </c>
      <c r="G42" s="144">
        <f>L6</f>
        <v>5.4113000000000001E-2</v>
      </c>
      <c r="H42" s="145">
        <f>H40/H39</f>
        <v>5.4131917361652765E-2</v>
      </c>
      <c r="I42" s="145">
        <f t="shared" si="27"/>
        <v>5.4150833966641332E-2</v>
      </c>
      <c r="J42" s="146">
        <f t="shared" si="27"/>
        <v>5.4207579242075796E-2</v>
      </c>
      <c r="K42" s="141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4"/>
      <c r="BA42" s="3" t="s">
        <v>389</v>
      </c>
      <c r="BB42" s="227">
        <v>4.9285657056296559</v>
      </c>
      <c r="BC42" s="227">
        <v>5.4146577031598239E-2</v>
      </c>
      <c r="BD42" s="227">
        <v>0.95894478000000005</v>
      </c>
      <c r="BE42" s="227">
        <v>8.9178053999999993E-3</v>
      </c>
      <c r="BF42" s="227">
        <v>1.9924154000000001</v>
      </c>
      <c r="BG42" s="227">
        <v>7.2640897999999999E-3</v>
      </c>
    </row>
    <row r="43" spans="2:59" x14ac:dyDescent="0.2">
      <c r="B43" s="30"/>
      <c r="C43" s="32"/>
      <c r="D43" s="32"/>
      <c r="E43" s="132" t="s">
        <v>227</v>
      </c>
      <c r="F43" s="137" t="s">
        <v>194</v>
      </c>
      <c r="G43" s="134">
        <f>G44/G46</f>
        <v>101472.13747607541</v>
      </c>
      <c r="H43" s="135">
        <f>$G43+H$37</f>
        <v>101482.13747607541</v>
      </c>
      <c r="I43" s="135">
        <f>$G43+I$37</f>
        <v>101492.13747607541</v>
      </c>
      <c r="J43" s="136">
        <f>$G43+J$37</f>
        <v>101522.13747607541</v>
      </c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4"/>
      <c r="BA43" s="3" t="s">
        <v>390</v>
      </c>
      <c r="BB43" s="227">
        <v>4.9288277863616825</v>
      </c>
      <c r="BC43" s="227">
        <v>5.4129623491078679E-2</v>
      </c>
      <c r="BD43" s="227">
        <v>0.9587116</v>
      </c>
      <c r="BE43" s="227">
        <v>7.197864E-3</v>
      </c>
      <c r="BF43" s="227">
        <v>1.9929870000000001</v>
      </c>
      <c r="BG43" s="227">
        <v>5.4855227999999999E-3</v>
      </c>
    </row>
    <row r="44" spans="2:59" x14ac:dyDescent="0.2">
      <c r="B44" s="30"/>
      <c r="C44" s="32"/>
      <c r="D44" s="32"/>
      <c r="E44" s="32"/>
      <c r="F44" s="137" t="s">
        <v>198</v>
      </c>
      <c r="G44" s="138">
        <v>500000</v>
      </c>
      <c r="H44" s="129">
        <f>$G44+(H$37/2)</f>
        <v>500005</v>
      </c>
      <c r="I44" s="129">
        <f>$G44+(I$37/2)</f>
        <v>500010</v>
      </c>
      <c r="J44" s="139">
        <f>$G44+(J$37/2)</f>
        <v>500025</v>
      </c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4"/>
      <c r="BA44" s="1" t="s">
        <v>391</v>
      </c>
      <c r="BB44" s="10">
        <v>4.9291043909706405</v>
      </c>
      <c r="BC44" s="10">
        <v>5.4114893777889188E-2</v>
      </c>
      <c r="BD44" s="10">
        <v>0.95886148000000004</v>
      </c>
      <c r="BE44" s="10">
        <v>7.3118473999999999E-3</v>
      </c>
      <c r="BF44" s="10">
        <v>1.9924622000000001</v>
      </c>
      <c r="BG44" s="10">
        <v>6.3069522000000003E-3</v>
      </c>
    </row>
    <row r="45" spans="2:59" x14ac:dyDescent="0.2">
      <c r="B45" s="30"/>
      <c r="C45" s="32"/>
      <c r="D45" s="32"/>
      <c r="E45" s="32"/>
      <c r="F45" s="137" t="s">
        <v>202</v>
      </c>
      <c r="G45" s="138">
        <f>G47*G44</f>
        <v>27056.5</v>
      </c>
      <c r="H45" s="129">
        <f>$G45+H$37</f>
        <v>27066.5</v>
      </c>
      <c r="I45" s="129">
        <f>$G45+I$37</f>
        <v>27076.5</v>
      </c>
      <c r="J45" s="139">
        <f>$G45+J$37</f>
        <v>27106.5</v>
      </c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4"/>
      <c r="BA45" s="3" t="s">
        <v>397</v>
      </c>
      <c r="BB45" s="227">
        <v>4.9289678507692152</v>
      </c>
      <c r="BC45" s="227">
        <v>5.4111666964113327E-2</v>
      </c>
      <c r="BD45" s="227">
        <v>0.95880980999999998</v>
      </c>
      <c r="BE45" s="227">
        <v>4.6547626E-3</v>
      </c>
      <c r="BF45" s="227">
        <v>1.9923766000000001</v>
      </c>
      <c r="BG45" s="227">
        <v>4.0762382000000003E-3</v>
      </c>
    </row>
    <row r="46" spans="2:59" x14ac:dyDescent="0.2">
      <c r="B46" s="30"/>
      <c r="C46" s="32"/>
      <c r="D46" s="32"/>
      <c r="E46" s="32"/>
      <c r="F46" s="95" t="s">
        <v>132</v>
      </c>
      <c r="G46" s="142">
        <f>L5</f>
        <v>4.9274610000000001</v>
      </c>
      <c r="H46" s="140">
        <f t="shared" ref="H46:J47" si="28">H44/H43</f>
        <v>4.9270247201669068</v>
      </c>
      <c r="I46" s="140">
        <f t="shared" si="28"/>
        <v>4.9265885263069427</v>
      </c>
      <c r="J46" s="143">
        <f t="shared" si="28"/>
        <v>4.9252804603117752</v>
      </c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4"/>
      <c r="BA46" s="3" t="s">
        <v>398</v>
      </c>
      <c r="BB46" s="227">
        <v>4.9271603865703932</v>
      </c>
      <c r="BC46" s="227">
        <v>5.4101173876110929E-2</v>
      </c>
      <c r="BD46" s="227">
        <v>0.95880153000000001</v>
      </c>
      <c r="BE46" s="227">
        <v>8.7356302000000004E-3</v>
      </c>
      <c r="BF46" s="227">
        <v>1.9926819</v>
      </c>
      <c r="BG46" s="227">
        <v>8.1610581999999997E-3</v>
      </c>
    </row>
    <row r="47" spans="2:59" x14ac:dyDescent="0.2">
      <c r="B47" s="30"/>
      <c r="C47" s="32"/>
      <c r="D47" s="32"/>
      <c r="E47" s="32"/>
      <c r="F47" s="80" t="s">
        <v>178</v>
      </c>
      <c r="G47" s="144">
        <f>L6</f>
        <v>5.4113000000000001E-2</v>
      </c>
      <c r="H47" s="145">
        <f t="shared" si="28"/>
        <v>5.4132458675413248E-2</v>
      </c>
      <c r="I47" s="145">
        <f t="shared" si="28"/>
        <v>5.4151916961660766E-2</v>
      </c>
      <c r="J47" s="146">
        <f t="shared" si="28"/>
        <v>5.4210289485525726E-2</v>
      </c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4"/>
      <c r="BA47" s="3" t="s">
        <v>399</v>
      </c>
      <c r="BB47" s="227">
        <v>4.9275258849328178</v>
      </c>
      <c r="BC47" s="227">
        <v>5.4116498172588685E-2</v>
      </c>
      <c r="BD47" s="227">
        <v>0.95878865999999996</v>
      </c>
      <c r="BE47" s="227">
        <v>4.4767673999999997E-3</v>
      </c>
      <c r="BF47" s="227">
        <v>1.9923614999999999</v>
      </c>
      <c r="BG47" s="227">
        <v>5.1312168000000003E-3</v>
      </c>
    </row>
    <row r="48" spans="2:59" x14ac:dyDescent="0.2">
      <c r="B48" s="30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4"/>
      <c r="BA48" s="3" t="s">
        <v>400</v>
      </c>
      <c r="BB48" s="227">
        <v>4.9274606687451374</v>
      </c>
      <c r="BC48" s="227">
        <v>5.4112553306455459E-2</v>
      </c>
      <c r="BD48" s="227">
        <v>0.95882999999999996</v>
      </c>
      <c r="BE48" s="227">
        <v>4.1402006000000003E-3</v>
      </c>
      <c r="BF48" s="227">
        <v>1.9926269999999999</v>
      </c>
      <c r="BG48" s="227">
        <v>3.9794408000000002E-3</v>
      </c>
    </row>
    <row r="49" spans="2:59" x14ac:dyDescent="0.2">
      <c r="B49" s="30"/>
      <c r="C49" s="32"/>
      <c r="D49" s="32"/>
      <c r="E49" s="32"/>
      <c r="F49" s="32"/>
      <c r="G49" s="33" t="s">
        <v>228</v>
      </c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4"/>
      <c r="BA49" s="3" t="s">
        <v>401</v>
      </c>
      <c r="BB49" s="227">
        <v>4.927328053041534</v>
      </c>
      <c r="BC49" s="227">
        <v>5.4061527854894507E-2</v>
      </c>
      <c r="BD49" s="227">
        <v>0.95885253000000004</v>
      </c>
      <c r="BE49" s="227">
        <v>5.8281495999999997E-3</v>
      </c>
      <c r="BF49" s="227">
        <v>1.9925653999999999</v>
      </c>
      <c r="BG49" s="227">
        <v>5.0632565999999997E-3</v>
      </c>
    </row>
    <row r="50" spans="2:59" x14ac:dyDescent="0.2">
      <c r="B50" s="30"/>
      <c r="C50" s="32"/>
      <c r="D50" s="32"/>
      <c r="E50" s="132"/>
      <c r="F50" s="71" t="s">
        <v>132</v>
      </c>
      <c r="G50" s="147">
        <v>4.9219356190955219</v>
      </c>
      <c r="H50" s="148">
        <v>4.9219192932537066</v>
      </c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4"/>
      <c r="BA50" s="19" t="s">
        <v>140</v>
      </c>
      <c r="BB50" s="19"/>
      <c r="BC50" s="19"/>
      <c r="BD50" s="19"/>
      <c r="BE50" s="19"/>
      <c r="BF50" s="19"/>
      <c r="BG50" s="19"/>
    </row>
    <row r="51" spans="2:59" x14ac:dyDescent="0.2">
      <c r="B51" s="30"/>
      <c r="C51" s="32"/>
      <c r="D51" s="32"/>
      <c r="E51" s="32"/>
      <c r="F51" s="80" t="s">
        <v>178</v>
      </c>
      <c r="G51" s="149">
        <v>5.3232717169495229E-2</v>
      </c>
      <c r="H51" s="146">
        <v>5.323132017515568E-2</v>
      </c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4"/>
      <c r="BA51" s="3" t="s">
        <v>392</v>
      </c>
      <c r="BB51" s="227">
        <v>4.9292648109326196</v>
      </c>
      <c r="BC51" s="227">
        <v>5.4155226211047208E-2</v>
      </c>
      <c r="BD51" s="227">
        <v>0.95884504999999998</v>
      </c>
      <c r="BE51" s="227">
        <v>3.8820273999999998E-3</v>
      </c>
      <c r="BF51" s="227">
        <v>1.9926462</v>
      </c>
      <c r="BG51" s="227">
        <v>3.6731730000000001E-3</v>
      </c>
    </row>
    <row r="52" spans="2:59" x14ac:dyDescent="0.2">
      <c r="B52" s="30"/>
      <c r="C52" s="32"/>
      <c r="D52" s="32"/>
      <c r="E52" s="32"/>
      <c r="F52" s="32"/>
      <c r="G52" s="49" t="s">
        <v>399</v>
      </c>
      <c r="H52" s="49" t="s">
        <v>399</v>
      </c>
      <c r="I52" s="49"/>
      <c r="J52" s="49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4"/>
      <c r="BA52" s="3" t="s">
        <v>393</v>
      </c>
      <c r="BB52" s="227">
        <v>4.9283555121079594</v>
      </c>
      <c r="BC52" s="227">
        <v>5.4119473163145776E-2</v>
      </c>
      <c r="BD52" s="227">
        <v>0.95884035999999995</v>
      </c>
      <c r="BE52" s="227">
        <v>3.8818428000000002E-3</v>
      </c>
      <c r="BF52" s="227">
        <v>1.9927794999999999</v>
      </c>
      <c r="BG52" s="227">
        <v>3.8943526E-3</v>
      </c>
    </row>
    <row r="53" spans="2:59" x14ac:dyDescent="0.2">
      <c r="B53" s="30"/>
      <c r="C53" s="32"/>
      <c r="D53" s="32"/>
      <c r="E53" s="32"/>
      <c r="F53" s="32"/>
      <c r="G53" s="49" t="s">
        <v>229</v>
      </c>
      <c r="H53" s="49" t="s">
        <v>230</v>
      </c>
      <c r="I53" s="49"/>
      <c r="J53" s="49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4"/>
      <c r="BA53" s="3" t="s">
        <v>394</v>
      </c>
      <c r="BB53" s="227">
        <v>4.9325935301683757</v>
      </c>
      <c r="BC53" s="227">
        <v>5.4198885544247719E-2</v>
      </c>
      <c r="BD53" s="227">
        <v>0.95891521000000002</v>
      </c>
      <c r="BE53" s="227">
        <v>7.4728297999999997E-3</v>
      </c>
      <c r="BF53" s="227">
        <v>1.9925060999999999</v>
      </c>
      <c r="BG53" s="227">
        <v>6.0939575999999999E-3</v>
      </c>
    </row>
    <row r="54" spans="2:59" ht="17" thickBot="1" x14ac:dyDescent="0.25">
      <c r="B54" s="150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2"/>
      <c r="BA54" s="3" t="s">
        <v>395</v>
      </c>
      <c r="BB54" s="227">
        <v>4.9290763604629744</v>
      </c>
      <c r="BC54" s="227">
        <v>5.4183789882862272E-2</v>
      </c>
      <c r="BD54" s="227">
        <v>0.95880562999999996</v>
      </c>
      <c r="BE54" s="227">
        <v>5.8280494000000002E-3</v>
      </c>
      <c r="BF54" s="227">
        <v>1.9925143999999999</v>
      </c>
      <c r="BG54" s="227">
        <v>3.5905631999999998E-3</v>
      </c>
    </row>
    <row r="55" spans="2:59" x14ac:dyDescent="0.2">
      <c r="BA55" s="3" t="s">
        <v>402</v>
      </c>
      <c r="BB55" s="227">
        <v>4.9275994801299241</v>
      </c>
      <c r="BC55" s="227">
        <v>5.4152568922367285E-2</v>
      </c>
      <c r="BD55" s="227">
        <v>0.95893269999999997</v>
      </c>
      <c r="BE55" s="227">
        <v>5.2025886000000004E-3</v>
      </c>
      <c r="BF55" s="227">
        <v>1.9923413999999999</v>
      </c>
      <c r="BG55" s="227">
        <v>5.5840786000000003E-3</v>
      </c>
    </row>
    <row r="56" spans="2:59" ht="17" thickBot="1" x14ac:dyDescent="0.25">
      <c r="D56" s="153"/>
      <c r="E56" s="154"/>
      <c r="BA56" s="3" t="s">
        <v>403</v>
      </c>
      <c r="BB56" s="227">
        <v>4.9298128158229533</v>
      </c>
      <c r="BC56" s="227">
        <v>5.4150339167408836E-2</v>
      </c>
      <c r="BD56" s="227">
        <v>0.95910854999999995</v>
      </c>
      <c r="BE56" s="227">
        <v>5.3861487999999997E-3</v>
      </c>
      <c r="BF56" s="227">
        <v>1.9922057</v>
      </c>
      <c r="BG56" s="227">
        <v>4.8675128000000003E-3</v>
      </c>
    </row>
    <row r="57" spans="2:59" ht="16" customHeight="1" x14ac:dyDescent="0.3">
      <c r="B57" s="155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7"/>
      <c r="BA57" s="3" t="s">
        <v>404</v>
      </c>
      <c r="BB57" s="227">
        <v>4.9272978766105311</v>
      </c>
      <c r="BC57" s="227">
        <v>5.414941614464916E-2</v>
      </c>
      <c r="BD57" s="227">
        <v>0.95898693000000002</v>
      </c>
      <c r="BE57" s="227">
        <v>7.0894241999999996E-3</v>
      </c>
      <c r="BF57" s="227">
        <v>1.9922884999999999</v>
      </c>
      <c r="BG57" s="227">
        <v>6.1826247999999997E-3</v>
      </c>
    </row>
    <row r="58" spans="2:59" ht="20" x14ac:dyDescent="0.2">
      <c r="B58" s="30"/>
      <c r="C58" s="31" t="s">
        <v>231</v>
      </c>
      <c r="D58" s="32"/>
      <c r="E58" s="32"/>
      <c r="F58" s="32"/>
      <c r="G58" s="33" t="s">
        <v>181</v>
      </c>
      <c r="H58" s="33"/>
      <c r="I58" s="33"/>
      <c r="J58" s="33"/>
      <c r="K58" s="33"/>
      <c r="L58" s="33"/>
      <c r="M58" s="33"/>
      <c r="N58" s="33"/>
      <c r="O58" s="33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4"/>
      <c r="BA58" s="3" t="s">
        <v>405</v>
      </c>
      <c r="BB58" s="227">
        <v>4.9258765661869788</v>
      </c>
      <c r="BC58" s="227">
        <v>5.4182134926651714E-2</v>
      </c>
      <c r="BD58" s="227">
        <v>0.95902995000000002</v>
      </c>
      <c r="BE58" s="227">
        <v>6.8413112000000002E-3</v>
      </c>
      <c r="BF58" s="227">
        <v>1.9918062000000001</v>
      </c>
      <c r="BG58" s="227">
        <v>6.6767284E-3</v>
      </c>
    </row>
    <row r="59" spans="2:59" x14ac:dyDescent="0.2">
      <c r="B59" s="30"/>
      <c r="C59" s="32"/>
      <c r="D59" s="32"/>
      <c r="E59" s="38"/>
      <c r="F59" s="39" t="s">
        <v>183</v>
      </c>
      <c r="G59" s="156">
        <v>-0.03</v>
      </c>
      <c r="H59" s="156">
        <v>-0.02</v>
      </c>
      <c r="I59" s="156">
        <v>-0.01</v>
      </c>
      <c r="J59" s="156">
        <v>0</v>
      </c>
      <c r="K59" s="156">
        <v>0.01</v>
      </c>
      <c r="L59" s="156">
        <v>0.02</v>
      </c>
      <c r="M59" s="156">
        <v>0.03</v>
      </c>
      <c r="N59" s="157">
        <v>5.0000000000000001E-3</v>
      </c>
      <c r="O59" s="158">
        <v>-1.7500000000000002E-2</v>
      </c>
      <c r="P59" s="157">
        <v>-2.5000000000000001E-3</v>
      </c>
      <c r="Q59" s="158">
        <v>1.4999999999999999E-2</v>
      </c>
      <c r="R59" s="32"/>
      <c r="S59" s="32"/>
      <c r="T59" s="159" t="s">
        <v>232</v>
      </c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4"/>
      <c r="BA59" s="19" t="s">
        <v>141</v>
      </c>
      <c r="BB59" s="19"/>
      <c r="BC59" s="19"/>
      <c r="BD59" s="19"/>
      <c r="BE59" s="19"/>
      <c r="BF59" s="19"/>
      <c r="BG59" s="19"/>
    </row>
    <row r="60" spans="2:59" x14ac:dyDescent="0.2">
      <c r="B60" s="30"/>
      <c r="C60" s="32"/>
      <c r="D60" s="32"/>
      <c r="E60" s="47"/>
      <c r="F60" s="48" t="s">
        <v>131</v>
      </c>
      <c r="G60" s="160">
        <f>$J60*(1+3*(G59/100))</f>
        <v>1.9909653860179</v>
      </c>
      <c r="H60" s="160">
        <f>$J60*(1+3*(H59/100))</f>
        <v>1.9915632136785999</v>
      </c>
      <c r="I60" s="160">
        <f>$J60*(1+3*(I59/100))</f>
        <v>1.9921610413393001</v>
      </c>
      <c r="J60" s="161">
        <v>1.992758869</v>
      </c>
      <c r="K60" s="160">
        <f t="shared" ref="K60:Q60" si="29">$J60*(1+3*(K59/100))</f>
        <v>1.9933566966606999</v>
      </c>
      <c r="L60" s="160">
        <f t="shared" si="29"/>
        <v>1.9939545243213999</v>
      </c>
      <c r="M60" s="160">
        <f t="shared" si="29"/>
        <v>1.9945523519820998</v>
      </c>
      <c r="N60" s="162">
        <f t="shared" si="29"/>
        <v>1.9930577828303502</v>
      </c>
      <c r="O60" s="163">
        <f t="shared" si="29"/>
        <v>1.9917126705937751</v>
      </c>
      <c r="P60" s="162">
        <f t="shared" si="29"/>
        <v>1.992609412084825</v>
      </c>
      <c r="Q60" s="164">
        <f t="shared" si="29"/>
        <v>1.9936556104910501</v>
      </c>
      <c r="R60" s="32"/>
      <c r="S60" s="165" t="s">
        <v>131</v>
      </c>
      <c r="T60" s="166">
        <f>Q60*T61*((1/T61)-2*0.00206)</f>
        <v>1.9858134586863641</v>
      </c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4"/>
      <c r="BA60" s="3" t="s">
        <v>99</v>
      </c>
      <c r="BB60" s="227">
        <v>4.9266483602705602</v>
      </c>
      <c r="BC60" s="227">
        <v>5.4129742925398856E-2</v>
      </c>
      <c r="BD60" s="227">
        <v>0.95859357930125799</v>
      </c>
      <c r="BE60" s="227">
        <v>2.5498637951259999E-2</v>
      </c>
      <c r="BF60" s="227">
        <v>1.9930943411664099</v>
      </c>
      <c r="BG60" s="227">
        <v>1.989177628308E-2</v>
      </c>
    </row>
    <row r="61" spans="2:59" x14ac:dyDescent="0.2">
      <c r="B61" s="30"/>
      <c r="C61" s="33"/>
      <c r="D61" s="33"/>
      <c r="E61" s="54"/>
      <c r="F61" s="55" t="s">
        <v>233</v>
      </c>
      <c r="G61" s="167">
        <f>$J61*(1-2*(G59/100))</f>
        <v>0.9593793924659999</v>
      </c>
      <c r="H61" s="167">
        <f>$J61*(1-2*(H59/100))</f>
        <v>0.95918763164399989</v>
      </c>
      <c r="I61" s="167">
        <f>$J61*(1-2*(I59/100))</f>
        <v>0.958995870822</v>
      </c>
      <c r="J61" s="168">
        <v>0.95880410999999999</v>
      </c>
      <c r="K61" s="167">
        <f t="shared" ref="K61:Q61" si="30">$J61*(1-2*(K59/100))</f>
        <v>0.95861234917799998</v>
      </c>
      <c r="L61" s="167">
        <f t="shared" si="30"/>
        <v>0.95842058835600008</v>
      </c>
      <c r="M61" s="167">
        <f t="shared" si="30"/>
        <v>0.95822882753399996</v>
      </c>
      <c r="N61" s="169">
        <f t="shared" si="30"/>
        <v>0.95870822958900004</v>
      </c>
      <c r="O61" s="170">
        <f t="shared" si="30"/>
        <v>0.95913969143850009</v>
      </c>
      <c r="P61" s="169">
        <f t="shared" si="30"/>
        <v>0.95885205020550013</v>
      </c>
      <c r="Q61" s="171">
        <f t="shared" si="30"/>
        <v>0.95851646876700003</v>
      </c>
      <c r="R61" s="32"/>
      <c r="S61" s="172" t="s">
        <v>233</v>
      </c>
      <c r="T61" s="173">
        <f>Q61/(1+(2*0.00206*Q61))</f>
        <v>0.95474609257172982</v>
      </c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4"/>
      <c r="BA61" s="3" t="s">
        <v>100</v>
      </c>
      <c r="BB61" s="227">
        <v>4.9291354036253212</v>
      </c>
      <c r="BC61" s="227">
        <v>5.4174593065295741E-2</v>
      </c>
      <c r="BD61" s="227">
        <v>0.95870097091051598</v>
      </c>
      <c r="BE61" s="227">
        <v>1.1225824795360001E-2</v>
      </c>
      <c r="BF61" s="227">
        <v>1.99274247293622</v>
      </c>
      <c r="BG61" s="227">
        <v>9.3996528783000001E-3</v>
      </c>
    </row>
    <row r="62" spans="2:59" x14ac:dyDescent="0.2">
      <c r="B62" s="30"/>
      <c r="C62" s="33"/>
      <c r="D62" s="33"/>
      <c r="E62" s="32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4"/>
      <c r="BA62" s="3" t="s">
        <v>101</v>
      </c>
      <c r="BB62" s="227">
        <v>4.9260481050695928</v>
      </c>
      <c r="BC62" s="227">
        <v>5.4184240726768078E-2</v>
      </c>
      <c r="BD62" s="227">
        <v>0.95872021017877196</v>
      </c>
      <c r="BE62" s="227">
        <v>1.233175486527E-2</v>
      </c>
      <c r="BF62" s="227">
        <v>1.9925344618970899</v>
      </c>
      <c r="BG62" s="227">
        <v>1.1166625912350001E-2</v>
      </c>
    </row>
    <row r="63" spans="2:59" x14ac:dyDescent="0.2">
      <c r="B63" s="30"/>
      <c r="C63" s="32"/>
      <c r="D63" s="32"/>
      <c r="E63" s="32"/>
      <c r="F63" s="66"/>
      <c r="G63" s="67" t="s">
        <v>190</v>
      </c>
      <c r="H63" s="67"/>
      <c r="I63" s="67"/>
      <c r="J63" s="67"/>
      <c r="K63" s="67"/>
      <c r="L63" s="33"/>
      <c r="M63" s="33"/>
      <c r="N63" s="33"/>
      <c r="O63" s="33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4"/>
      <c r="BA63" s="3" t="s">
        <v>102</v>
      </c>
      <c r="BB63" s="227">
        <v>4.9263210048764385</v>
      </c>
      <c r="BC63" s="227">
        <v>5.4170688234884773E-2</v>
      </c>
      <c r="BD63" s="227">
        <v>0.95871775719030605</v>
      </c>
      <c r="BE63" s="227">
        <v>1.082286280396E-2</v>
      </c>
      <c r="BF63" s="227">
        <v>1.99270087833522</v>
      </c>
      <c r="BG63" s="227">
        <v>9.2678733633399998E-3</v>
      </c>
    </row>
    <row r="64" spans="2:59" x14ac:dyDescent="0.2">
      <c r="B64" s="30"/>
      <c r="C64" s="68"/>
      <c r="D64" s="69"/>
      <c r="E64" s="70"/>
      <c r="F64" s="71" t="s">
        <v>191</v>
      </c>
      <c r="G64" s="115">
        <f>$I64+G65</f>
        <v>29.58</v>
      </c>
      <c r="H64" s="72">
        <f>$I64+H65</f>
        <v>30.08</v>
      </c>
      <c r="I64" s="73">
        <v>30.58</v>
      </c>
      <c r="J64" s="72">
        <f>$I64+J65</f>
        <v>31.08</v>
      </c>
      <c r="K64" s="116">
        <f>$I64+K65</f>
        <v>31.58</v>
      </c>
      <c r="L64" s="74"/>
      <c r="M64" s="74"/>
      <c r="N64" s="74"/>
      <c r="O64" s="74"/>
      <c r="P64" s="74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4"/>
      <c r="BA64" s="3" t="s">
        <v>103</v>
      </c>
      <c r="BB64" s="227">
        <v>4.9260240747353325</v>
      </c>
      <c r="BC64" s="227">
        <v>5.4204411531572877E-2</v>
      </c>
      <c r="BD64" s="227">
        <v>0.958629991732588</v>
      </c>
      <c r="BE64" s="227">
        <v>1.0097688585440001E-2</v>
      </c>
      <c r="BF64" s="227">
        <v>1.99291408922206</v>
      </c>
      <c r="BG64" s="227">
        <v>8.6359561598600004E-3</v>
      </c>
    </row>
    <row r="65" spans="2:59" x14ac:dyDescent="0.2">
      <c r="B65" s="30"/>
      <c r="C65" s="47"/>
      <c r="D65" s="78"/>
      <c r="E65" s="79"/>
      <c r="F65" s="80" t="s">
        <v>193</v>
      </c>
      <c r="G65" s="53">
        <v>-1</v>
      </c>
      <c r="H65" s="49">
        <v>-0.5</v>
      </c>
      <c r="I65" s="49">
        <f>I64-$I$64</f>
        <v>0</v>
      </c>
      <c r="J65" s="49">
        <v>0.5</v>
      </c>
      <c r="K65" s="52">
        <v>1</v>
      </c>
      <c r="L65" s="49"/>
      <c r="M65" s="49"/>
      <c r="N65" s="49"/>
      <c r="O65" s="49"/>
      <c r="P65" s="49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4"/>
      <c r="BA65" s="1" t="s">
        <v>104</v>
      </c>
      <c r="BB65" s="10">
        <v>4.9261945018380082</v>
      </c>
      <c r="BC65" s="10">
        <v>5.41847050108719E-2</v>
      </c>
      <c r="BD65" s="10">
        <v>0.95839357331056396</v>
      </c>
      <c r="BE65" s="10">
        <v>9.0712065578000007E-3</v>
      </c>
      <c r="BF65" s="10">
        <v>1.99276889156768</v>
      </c>
      <c r="BG65" s="10">
        <v>7.7065909534600003E-3</v>
      </c>
    </row>
    <row r="66" spans="2:59" x14ac:dyDescent="0.2">
      <c r="B66" s="30"/>
      <c r="C66" s="85" t="s">
        <v>234</v>
      </c>
      <c r="D66" s="86">
        <f>D67*D70</f>
        <v>958516.46876700001</v>
      </c>
      <c r="E66" s="87" t="s">
        <v>195</v>
      </c>
      <c r="F66" s="71" t="s">
        <v>196</v>
      </c>
      <c r="G66" s="174">
        <f t="shared" ref="G66:K68" si="31">1-G$65*(10^-9)*$D66</f>
        <v>1.0009585164687671</v>
      </c>
      <c r="H66" s="88">
        <f t="shared" si="31"/>
        <v>1.0004792582343836</v>
      </c>
      <c r="I66" s="88">
        <f t="shared" si="31"/>
        <v>1</v>
      </c>
      <c r="J66" s="88">
        <f t="shared" si="31"/>
        <v>0.99952074176561645</v>
      </c>
      <c r="K66" s="89">
        <f t="shared" si="31"/>
        <v>0.99904148353123301</v>
      </c>
      <c r="L66" s="49"/>
      <c r="M66" s="49"/>
      <c r="N66" s="49"/>
      <c r="O66" s="49"/>
      <c r="P66" s="49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4"/>
      <c r="BA66" s="3" t="s">
        <v>105</v>
      </c>
      <c r="BB66" s="227">
        <v>4.9277131675704311</v>
      </c>
      <c r="BC66" s="227">
        <v>5.4180606872802281E-2</v>
      </c>
      <c r="BD66" s="227">
        <v>0.95864858650023099</v>
      </c>
      <c r="BE66" s="227">
        <v>9.4631650509899995E-3</v>
      </c>
      <c r="BF66" s="227">
        <v>1.9925043235926301</v>
      </c>
      <c r="BG66" s="227">
        <v>6.2049912969900003E-3</v>
      </c>
    </row>
    <row r="67" spans="2:59" x14ac:dyDescent="0.2">
      <c r="B67" s="30"/>
      <c r="C67" s="92" t="s">
        <v>235</v>
      </c>
      <c r="D67" s="93">
        <v>1000000</v>
      </c>
      <c r="E67" s="94" t="s">
        <v>236</v>
      </c>
      <c r="F67" s="95" t="s">
        <v>200</v>
      </c>
      <c r="G67" s="175">
        <f t="shared" si="31"/>
        <v>1.0009999999999999</v>
      </c>
      <c r="H67" s="96">
        <f t="shared" si="31"/>
        <v>1.0004999999999999</v>
      </c>
      <c r="I67" s="96">
        <f t="shared" si="31"/>
        <v>1</v>
      </c>
      <c r="J67" s="96">
        <f t="shared" si="31"/>
        <v>0.99950000000000006</v>
      </c>
      <c r="K67" s="97">
        <f t="shared" si="31"/>
        <v>0.999</v>
      </c>
      <c r="L67" s="49"/>
      <c r="M67" s="49"/>
      <c r="N67" s="49"/>
      <c r="O67" s="49"/>
      <c r="P67" s="49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4"/>
      <c r="BA67" s="3" t="s">
        <v>106</v>
      </c>
      <c r="BB67" s="227">
        <v>4.9233617061344326</v>
      </c>
      <c r="BC67" s="227">
        <v>5.4171131266297377E-2</v>
      </c>
      <c r="BD67" s="227">
        <v>0.95858522947820901</v>
      </c>
      <c r="BE67" s="227">
        <v>9.2352035795400002E-3</v>
      </c>
      <c r="BF67" s="227">
        <v>1.9926585440629301</v>
      </c>
      <c r="BG67" s="227">
        <v>9.1645641781899993E-3</v>
      </c>
    </row>
    <row r="68" spans="2:59" x14ac:dyDescent="0.2">
      <c r="B68" s="30"/>
      <c r="C68" s="92" t="s">
        <v>237</v>
      </c>
      <c r="D68" s="99">
        <f>D67*D69</f>
        <v>1993655.6104910502</v>
      </c>
      <c r="E68" s="79"/>
      <c r="F68" s="95" t="s">
        <v>203</v>
      </c>
      <c r="G68" s="175">
        <f t="shared" si="31"/>
        <v>1.0019936556104911</v>
      </c>
      <c r="H68" s="96">
        <f t="shared" si="31"/>
        <v>1.0009968278052455</v>
      </c>
      <c r="I68" s="96">
        <f t="shared" si="31"/>
        <v>1</v>
      </c>
      <c r="J68" s="96">
        <f t="shared" si="31"/>
        <v>0.99900317219475443</v>
      </c>
      <c r="K68" s="97">
        <f t="shared" si="31"/>
        <v>0.99800634438950897</v>
      </c>
      <c r="L68" s="49"/>
      <c r="M68" s="49"/>
      <c r="N68" s="49"/>
      <c r="O68" s="49"/>
      <c r="P68" s="49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4"/>
      <c r="BA68" s="3" t="s">
        <v>107</v>
      </c>
      <c r="BB68" s="227">
        <v>4.9260505667566088</v>
      </c>
      <c r="BC68" s="227">
        <v>5.4145109012088938E-2</v>
      </c>
      <c r="BD68" s="227">
        <v>0.95843736087405396</v>
      </c>
      <c r="BE68" s="227">
        <v>9.7033894463300005E-3</v>
      </c>
      <c r="BF68" s="227">
        <v>1.9929954032435999</v>
      </c>
      <c r="BG68" s="227">
        <v>7.2017205741599999E-3</v>
      </c>
    </row>
    <row r="69" spans="2:59" x14ac:dyDescent="0.2">
      <c r="B69" s="30"/>
      <c r="C69" s="92" t="s">
        <v>131</v>
      </c>
      <c r="D69" s="176">
        <f>Q60</f>
        <v>1.9936556104910501</v>
      </c>
      <c r="E69" s="79"/>
      <c r="F69" s="95" t="s">
        <v>238</v>
      </c>
      <c r="G69" s="177">
        <f>($D68/$D67)*(G68/G67)</f>
        <v>1.9956346385457471</v>
      </c>
      <c r="H69" s="101">
        <f>($D68/$D67)*(H68/H67)</f>
        <v>1.9946456190281574</v>
      </c>
      <c r="I69" s="101">
        <f>($D68/$D67)*(I68/I67)</f>
        <v>1.9936556104910501</v>
      </c>
      <c r="J69" s="101">
        <f>($D68/$D67)*(J68/J67)</f>
        <v>1.9926646114501538</v>
      </c>
      <c r="K69" s="102">
        <f>($D68/$D67)*(K68/K67)</f>
        <v>1.991672620418226</v>
      </c>
      <c r="L69" s="49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4"/>
      <c r="BA69" s="3" t="s">
        <v>108</v>
      </c>
      <c r="BB69" s="227">
        <v>4.9280226506021814</v>
      </c>
      <c r="BC69" s="227">
        <v>5.4189834975309485E-2</v>
      </c>
      <c r="BD69" s="227">
        <v>0.95904195162722505</v>
      </c>
      <c r="BE69" s="227">
        <v>1.2381179140569999E-2</v>
      </c>
      <c r="BF69" s="227">
        <v>1.99213503757188</v>
      </c>
      <c r="BG69" s="227">
        <v>1.039841025494E-2</v>
      </c>
    </row>
    <row r="70" spans="2:59" x14ac:dyDescent="0.2">
      <c r="B70" s="30"/>
      <c r="C70" s="105" t="s">
        <v>233</v>
      </c>
      <c r="D70" s="178">
        <f>Q61</f>
        <v>0.95851646876700003</v>
      </c>
      <c r="E70" s="107"/>
      <c r="F70" s="80" t="s">
        <v>239</v>
      </c>
      <c r="G70" s="179">
        <f>($D66/$D67)*(G66/G67)</f>
        <v>0.95847674584205567</v>
      </c>
      <c r="H70" s="108">
        <f>($D66/$D67)*(H66/H67)</f>
        <v>0.95849659737875958</v>
      </c>
      <c r="I70" s="108">
        <f>($D66/$D67)*(I66/I67)</f>
        <v>0.95851646876700003</v>
      </c>
      <c r="J70" s="108">
        <f>($D66/$D67)*(J66/J67)</f>
        <v>0.9585363600365695</v>
      </c>
      <c r="K70" s="109">
        <f>($D66/$D67)*(K66/K67)</f>
        <v>0.95855627121731979</v>
      </c>
      <c r="L70" s="49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4"/>
      <c r="BA70" s="19" t="s">
        <v>142</v>
      </c>
      <c r="BB70" s="19"/>
      <c r="BC70" s="19"/>
      <c r="BD70" s="19"/>
      <c r="BE70" s="19"/>
      <c r="BF70" s="19"/>
      <c r="BG70" s="19"/>
    </row>
    <row r="71" spans="2:59" x14ac:dyDescent="0.2">
      <c r="B71" s="30"/>
      <c r="C71" s="85" t="s">
        <v>234</v>
      </c>
      <c r="D71" s="86">
        <f>D72*D75</f>
        <v>479426.02510275005</v>
      </c>
      <c r="E71" s="180" t="s">
        <v>195</v>
      </c>
      <c r="F71" s="71" t="s">
        <v>196</v>
      </c>
      <c r="G71" s="174">
        <f t="shared" ref="G71:K73" si="32">1-G$65*(10^-9)*$D71</f>
        <v>1.0004794260251026</v>
      </c>
      <c r="H71" s="88">
        <f t="shared" si="32"/>
        <v>1.0002397130125513</v>
      </c>
      <c r="I71" s="88">
        <f t="shared" si="32"/>
        <v>1</v>
      </c>
      <c r="J71" s="88">
        <f t="shared" si="32"/>
        <v>0.99976028698744868</v>
      </c>
      <c r="K71" s="89">
        <f t="shared" si="32"/>
        <v>0.99952057397489724</v>
      </c>
      <c r="L71" s="49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4"/>
      <c r="BA71" s="3" t="s">
        <v>109</v>
      </c>
      <c r="BB71" s="227">
        <v>4.9252610375974344</v>
      </c>
      <c r="BC71" s="227">
        <v>5.4081737600637322E-2</v>
      </c>
      <c r="BD71" s="227">
        <v>0.95863060972380398</v>
      </c>
      <c r="BE71" s="227">
        <v>7.3764635659799996E-3</v>
      </c>
      <c r="BF71" s="227">
        <v>1.9929408071967201</v>
      </c>
      <c r="BG71" s="227">
        <v>7.1485137841200003E-3</v>
      </c>
    </row>
    <row r="72" spans="2:59" x14ac:dyDescent="0.2">
      <c r="B72" s="30"/>
      <c r="C72" s="92" t="s">
        <v>235</v>
      </c>
      <c r="D72" s="93">
        <v>500000</v>
      </c>
      <c r="E72" s="94" t="s">
        <v>240</v>
      </c>
      <c r="F72" s="95" t="s">
        <v>200</v>
      </c>
      <c r="G72" s="175">
        <f t="shared" si="32"/>
        <v>1.0004999999999999</v>
      </c>
      <c r="H72" s="96">
        <f t="shared" si="32"/>
        <v>1.0002500000000001</v>
      </c>
      <c r="I72" s="96">
        <f t="shared" si="32"/>
        <v>1</v>
      </c>
      <c r="J72" s="96">
        <f t="shared" si="32"/>
        <v>0.99975000000000003</v>
      </c>
      <c r="K72" s="97">
        <f t="shared" si="32"/>
        <v>0.99950000000000006</v>
      </c>
      <c r="L72" s="49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4"/>
      <c r="BA72" s="3" t="s">
        <v>110</v>
      </c>
      <c r="BB72" s="227">
        <v>4.9256540907752226</v>
      </c>
      <c r="BC72" s="227">
        <v>5.4096185578994614E-2</v>
      </c>
      <c r="BD72" s="227">
        <v>0.95841019801397598</v>
      </c>
      <c r="BE72" s="227">
        <v>1.096792692439E-2</v>
      </c>
      <c r="BF72" s="227">
        <v>1.99331916655733</v>
      </c>
      <c r="BG72" s="227">
        <v>1.074558945516E-2</v>
      </c>
    </row>
    <row r="73" spans="2:59" x14ac:dyDescent="0.2">
      <c r="B73" s="30"/>
      <c r="C73" s="92" t="s">
        <v>237</v>
      </c>
      <c r="D73" s="99">
        <f>D72*D74</f>
        <v>996304.70604241255</v>
      </c>
      <c r="E73" s="79"/>
      <c r="F73" s="95" t="s">
        <v>203</v>
      </c>
      <c r="G73" s="175">
        <f t="shared" si="32"/>
        <v>1.0009963047060424</v>
      </c>
      <c r="H73" s="96">
        <f t="shared" si="32"/>
        <v>1.0004981523530212</v>
      </c>
      <c r="I73" s="96">
        <f t="shared" si="32"/>
        <v>1</v>
      </c>
      <c r="J73" s="96">
        <f t="shared" si="32"/>
        <v>0.9995018476469788</v>
      </c>
      <c r="K73" s="97">
        <f t="shared" si="32"/>
        <v>0.99900369529395761</v>
      </c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4"/>
      <c r="BA73" s="3" t="s">
        <v>111</v>
      </c>
      <c r="BB73" s="227">
        <v>4.9259284969716663</v>
      </c>
      <c r="BC73" s="227">
        <v>5.411116533890277E-2</v>
      </c>
      <c r="BD73" s="227">
        <v>0.95864279644189399</v>
      </c>
      <c r="BE73" s="227">
        <v>1.0378940250659999E-2</v>
      </c>
      <c r="BF73" s="227">
        <v>1.9926984558184599</v>
      </c>
      <c r="BG73" s="227">
        <v>1.031253587372E-2</v>
      </c>
    </row>
    <row r="74" spans="2:59" x14ac:dyDescent="0.2">
      <c r="B74" s="30"/>
      <c r="C74" s="92" t="s">
        <v>131</v>
      </c>
      <c r="D74" s="176">
        <f>P60</f>
        <v>1.992609412084825</v>
      </c>
      <c r="E74" s="79"/>
      <c r="F74" s="95" t="s">
        <v>238</v>
      </c>
      <c r="G74" s="177">
        <f>($D73/$D72)*(G73/G72)</f>
        <v>1.993597859289745</v>
      </c>
      <c r="H74" s="101">
        <f>($D73/$D72)*(H73/H72)</f>
        <v>1.993103759212304</v>
      </c>
      <c r="I74" s="101">
        <f>($D73/$D72)*(I73/I72)</f>
        <v>1.992609412084825</v>
      </c>
      <c r="J74" s="101">
        <f>($D73/$D72)*(J73/J72)</f>
        <v>1.9921148177219732</v>
      </c>
      <c r="K74" s="102">
        <f>($D73/$D72)*(K73/K72)</f>
        <v>1.9916199759382296</v>
      </c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4"/>
      <c r="BA74" s="3" t="s">
        <v>112</v>
      </c>
      <c r="BB74" s="227">
        <v>4.9248499523628535</v>
      </c>
      <c r="BC74" s="227">
        <v>5.412485181810122E-2</v>
      </c>
      <c r="BD74" s="227">
        <v>0.95863837756553105</v>
      </c>
      <c r="BE74" s="227">
        <v>1.197568024303E-2</v>
      </c>
      <c r="BF74" s="227">
        <v>1.9920252106157501</v>
      </c>
      <c r="BG74" s="227">
        <v>1.487997514814E-2</v>
      </c>
    </row>
    <row r="75" spans="2:59" x14ac:dyDescent="0.2">
      <c r="B75" s="30"/>
      <c r="C75" s="105" t="s">
        <v>233</v>
      </c>
      <c r="D75" s="178">
        <f>P61</f>
        <v>0.95885205020550013</v>
      </c>
      <c r="E75" s="107"/>
      <c r="F75" s="80" t="s">
        <v>239</v>
      </c>
      <c r="G75" s="179">
        <f>($D71/$D72)*(G71/G72)</f>
        <v>0.95883233266625856</v>
      </c>
      <c r="H75" s="108">
        <f>($D71/$D72)*(H71/H72)</f>
        <v>0.95884218897180284</v>
      </c>
      <c r="I75" s="108">
        <f>($D71/$D72)*(I71/I72)</f>
        <v>0.95885205020550013</v>
      </c>
      <c r="J75" s="108">
        <f>($D71/$D72)*(J71/J72)</f>
        <v>0.95886191637104712</v>
      </c>
      <c r="K75" s="109">
        <f>($D71/$D72)*(K71/K72)</f>
        <v>0.95887178747214441</v>
      </c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4"/>
      <c r="BA75" s="3" t="s">
        <v>113</v>
      </c>
      <c r="BB75" s="227">
        <v>4.9255012461509171</v>
      </c>
      <c r="BC75" s="227">
        <v>5.4123357824082265E-2</v>
      </c>
      <c r="BD75" s="227">
        <v>0.95856481328444598</v>
      </c>
      <c r="BE75" s="227">
        <v>1.102619809765E-2</v>
      </c>
      <c r="BF75" s="227">
        <v>1.9927824211602601</v>
      </c>
      <c r="BG75" s="227">
        <v>8.7317174296400006E-3</v>
      </c>
    </row>
    <row r="76" spans="2:59" x14ac:dyDescent="0.2">
      <c r="B76" s="30"/>
      <c r="C76" s="85" t="s">
        <v>234</v>
      </c>
      <c r="D76" s="86">
        <f>D77*D80</f>
        <v>239748.96770549999</v>
      </c>
      <c r="E76" s="87" t="s">
        <v>195</v>
      </c>
      <c r="F76" s="71" t="s">
        <v>196</v>
      </c>
      <c r="G76" s="174">
        <f t="shared" ref="G76:K78" si="33">1-G$65*(10^-9)*$D76</f>
        <v>1.0002397489677055</v>
      </c>
      <c r="H76" s="88">
        <f t="shared" si="33"/>
        <v>1.0001198744838526</v>
      </c>
      <c r="I76" s="88">
        <f t="shared" si="33"/>
        <v>1</v>
      </c>
      <c r="J76" s="88">
        <f t="shared" si="33"/>
        <v>0.99988012551614724</v>
      </c>
      <c r="K76" s="89">
        <f t="shared" si="33"/>
        <v>0.99976025103229449</v>
      </c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4"/>
      <c r="BA76" s="3" t="s">
        <v>114</v>
      </c>
      <c r="BB76" s="227">
        <v>4.9261125542244715</v>
      </c>
      <c r="BC76" s="227">
        <v>5.4107828555159526E-2</v>
      </c>
      <c r="BD76" s="227">
        <v>0.95852181496185396</v>
      </c>
      <c r="BE76" s="227">
        <v>1.027902760639E-2</v>
      </c>
      <c r="BF76" s="227">
        <v>1.9927691006808901</v>
      </c>
      <c r="BG76" s="227">
        <v>8.8893300937999999E-3</v>
      </c>
    </row>
    <row r="77" spans="2:59" x14ac:dyDescent="0.2">
      <c r="B77" s="30"/>
      <c r="C77" s="92" t="s">
        <v>235</v>
      </c>
      <c r="D77" s="93">
        <v>250000</v>
      </c>
      <c r="E77" s="94" t="s">
        <v>241</v>
      </c>
      <c r="F77" s="95" t="s">
        <v>200</v>
      </c>
      <c r="G77" s="175">
        <f t="shared" si="33"/>
        <v>1.0002500000000001</v>
      </c>
      <c r="H77" s="96">
        <f t="shared" si="33"/>
        <v>1.0001249999999999</v>
      </c>
      <c r="I77" s="96">
        <f t="shared" si="33"/>
        <v>1</v>
      </c>
      <c r="J77" s="96">
        <f t="shared" si="33"/>
        <v>0.99987499999999996</v>
      </c>
      <c r="K77" s="97">
        <f t="shared" si="33"/>
        <v>0.99975000000000003</v>
      </c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4"/>
      <c r="BA77" s="1" t="s">
        <v>115</v>
      </c>
      <c r="BB77" s="10">
        <v>4.9253230003689685</v>
      </c>
      <c r="BC77" s="10">
        <v>5.413055399392086E-2</v>
      </c>
      <c r="BD77" s="10">
        <v>0.95843981661259403</v>
      </c>
      <c r="BE77" s="10">
        <v>6.7519853006699996E-3</v>
      </c>
      <c r="BF77" s="10">
        <v>1.9929621896993801</v>
      </c>
      <c r="BG77" s="10">
        <v>6.9299366247900004E-3</v>
      </c>
    </row>
    <row r="78" spans="2:59" x14ac:dyDescent="0.2">
      <c r="B78" s="30"/>
      <c r="C78" s="92" t="s">
        <v>237</v>
      </c>
      <c r="D78" s="99">
        <f>D77*D79</f>
        <v>498040.26033482503</v>
      </c>
      <c r="E78" s="79"/>
      <c r="F78" s="95" t="s">
        <v>203</v>
      </c>
      <c r="G78" s="175">
        <f t="shared" si="33"/>
        <v>1.0004980402603347</v>
      </c>
      <c r="H78" s="96">
        <f t="shared" si="33"/>
        <v>1.0002490201301675</v>
      </c>
      <c r="I78" s="96">
        <f t="shared" si="33"/>
        <v>1</v>
      </c>
      <c r="J78" s="96">
        <f t="shared" si="33"/>
        <v>0.99975097986983263</v>
      </c>
      <c r="K78" s="97">
        <f t="shared" si="33"/>
        <v>0.99950195973966516</v>
      </c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4"/>
      <c r="BA78" s="3" t="s">
        <v>116</v>
      </c>
      <c r="BB78" s="227">
        <v>4.928031699726958</v>
      </c>
      <c r="BC78" s="227">
        <v>5.4105779207595961E-2</v>
      </c>
      <c r="BD78" s="227">
        <v>0.95862236145365798</v>
      </c>
      <c r="BE78" s="227">
        <v>8.8667347612699995E-3</v>
      </c>
      <c r="BF78" s="227">
        <v>1.99291007612643</v>
      </c>
      <c r="BG78" s="227">
        <v>7.1986007687899999E-3</v>
      </c>
    </row>
    <row r="79" spans="2:59" x14ac:dyDescent="0.2">
      <c r="B79" s="30"/>
      <c r="C79" s="92" t="s">
        <v>131</v>
      </c>
      <c r="D79" s="176">
        <f>I60</f>
        <v>1.9921610413393001</v>
      </c>
      <c r="E79" s="79"/>
      <c r="F79" s="95" t="s">
        <v>238</v>
      </c>
      <c r="G79" s="177">
        <f>($D78/$D77)*(G78/G77)</f>
        <v>1.9926550539794625</v>
      </c>
      <c r="H79" s="101">
        <f>($D78/$D77)*(H78/H77)</f>
        <v>1.992408078531313</v>
      </c>
      <c r="I79" s="101">
        <f>($D78/$D77)*(I78/I77)</f>
        <v>1.9921610413393001</v>
      </c>
      <c r="J79" s="101">
        <f>($D78/$D77)*(J78/J77)</f>
        <v>1.9919139423802692</v>
      </c>
      <c r="K79" s="102">
        <f>($D78/$D77)*(K78/K77)</f>
        <v>1.9916667816310503</v>
      </c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4"/>
      <c r="BA79" s="3" t="s">
        <v>117</v>
      </c>
      <c r="BB79" s="227">
        <v>4.9294499325060306</v>
      </c>
      <c r="BC79" s="227">
        <v>5.4151370817688095E-2</v>
      </c>
      <c r="BD79" s="227">
        <v>0.95863626318233996</v>
      </c>
      <c r="BE79" s="227">
        <v>1.2063049340479999E-2</v>
      </c>
      <c r="BF79" s="227">
        <v>1.99294222365764</v>
      </c>
      <c r="BG79" s="227">
        <v>1.134543317899E-2</v>
      </c>
    </row>
    <row r="80" spans="2:59" x14ac:dyDescent="0.2">
      <c r="B80" s="30"/>
      <c r="C80" s="105" t="s">
        <v>233</v>
      </c>
      <c r="D80" s="178">
        <f>I61</f>
        <v>0.958995870822</v>
      </c>
      <c r="E80" s="107"/>
      <c r="F80" s="80" t="s">
        <v>239</v>
      </c>
      <c r="G80" s="179">
        <f>($D76/$D77)*(G76/G77)</f>
        <v>0.95898604258141795</v>
      </c>
      <c r="H80" s="108">
        <f>($D76/$D77)*(H76/H77)</f>
        <v>0.95899095608752072</v>
      </c>
      <c r="I80" s="108">
        <f>($D76/$D77)*(I76/I77)</f>
        <v>0.958995870822</v>
      </c>
      <c r="J80" s="108">
        <f>($D76/$D77)*(J76/J77)</f>
        <v>0.95900078678531653</v>
      </c>
      <c r="K80" s="109">
        <f>($D76/$D77)*(K76/K77)</f>
        <v>0.95900570397793106</v>
      </c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4"/>
      <c r="BA80" s="3" t="s">
        <v>118</v>
      </c>
      <c r="BB80" s="227">
        <v>4.9252013209156917</v>
      </c>
      <c r="BC80" s="227">
        <v>5.4090273065393497E-2</v>
      </c>
      <c r="BD80" s="227">
        <v>0.95857392260072605</v>
      </c>
      <c r="BE80" s="227">
        <v>8.3430773093600002E-3</v>
      </c>
      <c r="BF80" s="227">
        <v>1.9930300746598499</v>
      </c>
      <c r="BG80" s="227">
        <v>7.2570590529900001E-3</v>
      </c>
    </row>
    <row r="81" spans="2:59" x14ac:dyDescent="0.2">
      <c r="B81" s="30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4"/>
      <c r="BA81" s="19" t="s">
        <v>143</v>
      </c>
      <c r="BB81" s="19"/>
      <c r="BC81" s="19"/>
      <c r="BD81" s="19"/>
      <c r="BE81" s="19"/>
      <c r="BF81" s="19"/>
      <c r="BG81" s="19"/>
    </row>
    <row r="82" spans="2:59" x14ac:dyDescent="0.2">
      <c r="B82" s="30"/>
      <c r="C82" s="32"/>
      <c r="D82" s="32"/>
      <c r="E82" s="32"/>
      <c r="F82" s="32"/>
      <c r="G82" s="33" t="s">
        <v>242</v>
      </c>
      <c r="H82" s="32"/>
      <c r="I82" s="49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4"/>
      <c r="BA82" s="3" t="s">
        <v>49</v>
      </c>
      <c r="BB82" s="227">
        <v>4.9270849068319489</v>
      </c>
      <c r="BC82" s="227">
        <v>5.6475088932436107E-2</v>
      </c>
      <c r="BD82" s="227">
        <v>0.95918000000000003</v>
      </c>
      <c r="BE82" s="227">
        <v>1.1969788E-2</v>
      </c>
      <c r="BF82" s="227">
        <v>1.99003</v>
      </c>
      <c r="BG82" s="227">
        <v>9.9697999999999991E-3</v>
      </c>
    </row>
    <row r="83" spans="2:59" x14ac:dyDescent="0.2">
      <c r="B83" s="30"/>
      <c r="C83" s="32"/>
      <c r="D83" s="32"/>
      <c r="E83" s="32"/>
      <c r="F83" s="114" t="s">
        <v>243</v>
      </c>
      <c r="G83" s="115">
        <v>2.0400000000000001E-3</v>
      </c>
      <c r="H83" s="72">
        <v>2.0500000000000002E-3</v>
      </c>
      <c r="I83" s="116">
        <v>2.0600000000000002E-3</v>
      </c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4"/>
      <c r="BA83" s="3" t="s">
        <v>50</v>
      </c>
      <c r="BB83" s="227">
        <v>4.9338492607444859</v>
      </c>
      <c r="BC83" s="227">
        <v>5.8946967021321191E-2</v>
      </c>
      <c r="BD83" s="227">
        <v>0.95889000000000002</v>
      </c>
      <c r="BE83" s="227">
        <v>1.099698E-2</v>
      </c>
      <c r="BF83" s="227">
        <v>1.9942</v>
      </c>
      <c r="BG83" s="227">
        <v>9.9679999999999994E-3</v>
      </c>
    </row>
    <row r="84" spans="2:59" x14ac:dyDescent="0.2">
      <c r="B84" s="30"/>
      <c r="C84" s="32"/>
      <c r="D84" s="32"/>
      <c r="E84" s="132"/>
      <c r="F84" s="117" t="s">
        <v>131</v>
      </c>
      <c r="G84" s="119">
        <f>($T60/$T61/((1/$T61)-2*(G83)))</f>
        <v>1.9935791753521959</v>
      </c>
      <c r="H84" s="120">
        <f>($T60/$T61/((1/$T61)-2*(H83)))</f>
        <v>1.9936173921889937</v>
      </c>
      <c r="I84" s="181">
        <f>($T60/$T61/((1/$T61)-2*(I83)))</f>
        <v>1.9936556104910501</v>
      </c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4"/>
      <c r="BA84" s="3" t="s">
        <v>51</v>
      </c>
      <c r="BB84" s="227">
        <v>4.9117359212453557</v>
      </c>
      <c r="BC84" s="227">
        <v>5.6673612660196958E-2</v>
      </c>
      <c r="BD84" s="227">
        <v>0.95799999999999996</v>
      </c>
      <c r="BE84" s="227">
        <v>1.0996799999999999E-2</v>
      </c>
      <c r="BF84" s="227">
        <v>1.9891300000000001</v>
      </c>
      <c r="BG84" s="227">
        <v>9.9699599999999999E-3</v>
      </c>
    </row>
    <row r="85" spans="2:59" x14ac:dyDescent="0.2">
      <c r="B85" s="30"/>
      <c r="C85" s="32"/>
      <c r="D85" s="32"/>
      <c r="E85" s="32"/>
      <c r="F85" s="123" t="s">
        <v>233</v>
      </c>
      <c r="G85" s="125">
        <f>(1/((1/$T61)-(2*(G83))))</f>
        <v>0.95847972002313542</v>
      </c>
      <c r="H85" s="126">
        <f>(1/((1/$T61)-(2*(H83))))</f>
        <v>0.95849809404283171</v>
      </c>
      <c r="I85" s="182">
        <f>(1/((1/$T61)-(2*(I83))))</f>
        <v>0.95851646876700003</v>
      </c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4"/>
      <c r="BA85" s="3" t="s">
        <v>52</v>
      </c>
      <c r="BB85" s="227">
        <v>4.9272323568629588</v>
      </c>
      <c r="BC85" s="227">
        <v>5.7421203531627746E-2</v>
      </c>
      <c r="BD85" s="227">
        <v>0.95886894</v>
      </c>
      <c r="BE85" s="227">
        <v>1.1099680000000001E-2</v>
      </c>
      <c r="BF85" s="227">
        <v>1.9923999999999999</v>
      </c>
      <c r="BG85" s="227">
        <v>9.9699599999999999E-3</v>
      </c>
    </row>
    <row r="86" spans="2:59" x14ac:dyDescent="0.2">
      <c r="B86" s="30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4"/>
      <c r="BA86" s="3" t="s">
        <v>53</v>
      </c>
      <c r="BB86" s="227">
        <v>4.9281391780602384</v>
      </c>
      <c r="BC86" s="227">
        <v>5.9013503850106674E-2</v>
      </c>
      <c r="BD86" s="227">
        <v>0.95912450000000005</v>
      </c>
      <c r="BE86" s="227">
        <v>1.033038E-2</v>
      </c>
      <c r="BF86" s="227">
        <v>1.9911412157702539</v>
      </c>
      <c r="BG86" s="227">
        <v>9.6996800000000005E-3</v>
      </c>
    </row>
    <row r="87" spans="2:59" x14ac:dyDescent="0.2">
      <c r="B87" s="30"/>
      <c r="C87" s="32"/>
      <c r="D87" s="32"/>
      <c r="E87" s="32"/>
      <c r="F87" s="32"/>
      <c r="G87" s="33" t="s">
        <v>215</v>
      </c>
      <c r="H87" s="32"/>
      <c r="I87" s="49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4"/>
      <c r="BA87" s="19" t="s">
        <v>144</v>
      </c>
      <c r="BB87" s="19"/>
      <c r="BC87" s="19"/>
      <c r="BD87" s="19"/>
      <c r="BE87" s="19"/>
      <c r="BF87" s="19"/>
      <c r="BG87" s="19"/>
    </row>
    <row r="88" spans="2:59" x14ac:dyDescent="0.2">
      <c r="B88" s="30"/>
      <c r="C88" s="32"/>
      <c r="D88" s="32"/>
      <c r="E88" s="32"/>
      <c r="F88" s="114" t="s">
        <v>216</v>
      </c>
      <c r="G88" s="115">
        <v>-200</v>
      </c>
      <c r="H88" s="72">
        <v>-100</v>
      </c>
      <c r="I88" s="72">
        <v>0</v>
      </c>
      <c r="J88" s="72">
        <v>0</v>
      </c>
      <c r="K88" s="72">
        <v>0</v>
      </c>
      <c r="L88" s="72">
        <v>100</v>
      </c>
      <c r="M88" s="116">
        <v>200</v>
      </c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4"/>
      <c r="BA88" s="3" t="s">
        <v>41</v>
      </c>
      <c r="BB88" s="227">
        <v>4.9218393354392882</v>
      </c>
      <c r="BC88" s="227">
        <v>5.4055149326353462E-2</v>
      </c>
      <c r="BD88" s="227">
        <v>0.958447729831294</v>
      </c>
      <c r="BE88" s="227">
        <v>1.428297101039E-2</v>
      </c>
      <c r="BF88" s="227">
        <v>1.9921565601423601</v>
      </c>
      <c r="BG88" s="227">
        <v>1.2472933385279999E-2</v>
      </c>
    </row>
    <row r="89" spans="2:59" x14ac:dyDescent="0.2">
      <c r="B89" s="30"/>
      <c r="C89" s="32"/>
      <c r="D89" s="32"/>
      <c r="E89" s="117" t="s">
        <v>244</v>
      </c>
      <c r="F89" s="118" t="s">
        <v>245</v>
      </c>
      <c r="G89" s="119">
        <f>($J89+1*$J89*(G$88/1000000))/(1+0*G$88/1000000)</f>
        <v>1.9913143280596564</v>
      </c>
      <c r="H89" s="120">
        <f>($J89+1*$J89*(H$88/1000000))/(1+0*H$88/1000000)</f>
        <v>1.9915134993267156</v>
      </c>
      <c r="I89" s="120">
        <f>($J89+1*$J89*(I$88/1000000))/(1+0*I$88/1000000)</f>
        <v>1.9917126705937751</v>
      </c>
      <c r="J89" s="121">
        <f>O60</f>
        <v>1.9917126705937751</v>
      </c>
      <c r="K89" s="120">
        <f>($J89+1*$J89*(K$88/1000000))/(1+0*K$88/1000000)</f>
        <v>1.9917126705937751</v>
      </c>
      <c r="L89" s="120">
        <f>($J89+1*$J89*(L$88/1000000))/(1+0*L$88/1000000)</f>
        <v>1.9919118418608346</v>
      </c>
      <c r="M89" s="122">
        <f>($J89+1*$J89*(M$88/1000000))/(1+0*M$88/1000000)</f>
        <v>1.9921110131278938</v>
      </c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4"/>
      <c r="BA89" s="1" t="s">
        <v>42</v>
      </c>
      <c r="BB89" s="10">
        <v>4.92150947849973</v>
      </c>
      <c r="BC89" s="10">
        <v>5.4067693249199231E-2</v>
      </c>
      <c r="BD89" s="10">
        <v>0.95780457021454901</v>
      </c>
      <c r="BE89" s="10">
        <v>2.63149320895E-2</v>
      </c>
      <c r="BF89" s="10">
        <v>1.99378200752738</v>
      </c>
      <c r="BG89" s="10">
        <v>2.0363412923950001E-2</v>
      </c>
    </row>
    <row r="90" spans="2:59" x14ac:dyDescent="0.2">
      <c r="B90" s="30"/>
      <c r="C90" s="32"/>
      <c r="D90" s="32"/>
      <c r="E90" s="123"/>
      <c r="F90" s="124" t="s">
        <v>233</v>
      </c>
      <c r="G90" s="125">
        <f>($J90+0*G$88/1000000)/(1+0*G$88/1000000)</f>
        <v>0.95913969143850009</v>
      </c>
      <c r="H90" s="126">
        <f>($J90+0*H$88/1000000)/(1+0*H$88/1000000)</f>
        <v>0.95913969143850009</v>
      </c>
      <c r="I90" s="126">
        <f>($J90+0*I$88/1000000)/(1+0*I$88/1000000)</f>
        <v>0.95913969143850009</v>
      </c>
      <c r="J90" s="127">
        <f>O61</f>
        <v>0.95913969143850009</v>
      </c>
      <c r="K90" s="126">
        <f>($J90+0*K$88/1000000)/(1+0*K$88/1000000)</f>
        <v>0.95913969143850009</v>
      </c>
      <c r="L90" s="126">
        <f>($J90+0*L$88/1000000)/(1+0*L$88/1000000)</f>
        <v>0.95913969143850009</v>
      </c>
      <c r="M90" s="128">
        <f>($J90+0*M$88/1000000)/(1+0*M$88/1000000)</f>
        <v>0.95913969143850009</v>
      </c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4"/>
      <c r="BA90" s="3" t="s">
        <v>43</v>
      </c>
      <c r="BB90" s="227">
        <v>4.9177619086699202</v>
      </c>
      <c r="BC90" s="227">
        <v>5.4163943809402461E-2</v>
      </c>
      <c r="BD90" s="227">
        <v>0.95823436062832201</v>
      </c>
      <c r="BE90" s="227">
        <v>1.6995684500139999E-2</v>
      </c>
      <c r="BF90" s="227">
        <v>1.9917782221267499</v>
      </c>
      <c r="BG90" s="227">
        <v>1.0646732812919999E-2</v>
      </c>
    </row>
    <row r="91" spans="2:59" x14ac:dyDescent="0.2">
      <c r="B91" s="30"/>
      <c r="C91" s="32"/>
      <c r="D91" s="32"/>
      <c r="E91" s="117" t="s">
        <v>246</v>
      </c>
      <c r="F91" s="118" t="s">
        <v>247</v>
      </c>
      <c r="G91" s="119">
        <f t="shared" ref="G91:I92" si="34">($J91+0*$J91*(G$88/1000000))/(1+1*G$88/1000000)</f>
        <v>1.9921110928123376</v>
      </c>
      <c r="H91" s="120">
        <f t="shared" si="34"/>
        <v>1.9919118617799532</v>
      </c>
      <c r="I91" s="120">
        <f t="shared" si="34"/>
        <v>1.9917126705937751</v>
      </c>
      <c r="J91" s="121">
        <f>J89</f>
        <v>1.9917126705937751</v>
      </c>
      <c r="K91" s="120">
        <f t="shared" ref="K91:M92" si="35">($J91+0*$J91*(K$88/1000000))/(1+1*K$88/1000000)</f>
        <v>1.9917126705937751</v>
      </c>
      <c r="L91" s="120">
        <f t="shared" si="35"/>
        <v>1.9915135192418509</v>
      </c>
      <c r="M91" s="122">
        <f t="shared" si="35"/>
        <v>1.9913144077122327</v>
      </c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4"/>
      <c r="BA91" s="3" t="s">
        <v>44</v>
      </c>
      <c r="BB91" s="227">
        <v>4.9247717621284908</v>
      </c>
      <c r="BC91" s="227">
        <v>5.3997503783004157E-2</v>
      </c>
      <c r="BD91" s="227">
        <v>0.95851578417172201</v>
      </c>
      <c r="BE91" s="227">
        <v>1.1565324664689999E-2</v>
      </c>
      <c r="BF91" s="227">
        <v>1.99314243644017</v>
      </c>
      <c r="BG91" s="227">
        <v>9.0108801425000003E-3</v>
      </c>
    </row>
    <row r="92" spans="2:59" x14ac:dyDescent="0.2">
      <c r="B92" s="30"/>
      <c r="C92" s="32"/>
      <c r="D92" s="32"/>
      <c r="E92" s="123"/>
      <c r="F92" s="124" t="s">
        <v>248</v>
      </c>
      <c r="G92" s="125">
        <f t="shared" si="34"/>
        <v>0.95933155775005008</v>
      </c>
      <c r="H92" s="126">
        <f t="shared" si="34"/>
        <v>0.9592356150000001</v>
      </c>
      <c r="I92" s="126">
        <f t="shared" si="34"/>
        <v>0.95913969143850009</v>
      </c>
      <c r="J92" s="127">
        <f>J90</f>
        <v>0.95913969143850009</v>
      </c>
      <c r="K92" s="126">
        <f t="shared" si="35"/>
        <v>0.95913969143850009</v>
      </c>
      <c r="L92" s="126">
        <f t="shared" si="35"/>
        <v>0.9590437870597941</v>
      </c>
      <c r="M92" s="128">
        <f t="shared" si="35"/>
        <v>0.9589479018581285</v>
      </c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4"/>
      <c r="BA92" s="3" t="s">
        <v>45</v>
      </c>
      <c r="BB92" s="227">
        <v>4.9184758612922552</v>
      </c>
      <c r="BC92" s="227">
        <v>5.41812540925194E-2</v>
      </c>
      <c r="BD92" s="227">
        <v>0.95825359224330098</v>
      </c>
      <c r="BE92" s="227">
        <v>9.0463771093900001E-3</v>
      </c>
      <c r="BF92" s="227">
        <v>1.9927409464314101</v>
      </c>
      <c r="BG92" s="227">
        <v>8.51626976318E-3</v>
      </c>
    </row>
    <row r="93" spans="2:59" x14ac:dyDescent="0.2">
      <c r="B93" s="30"/>
      <c r="C93" s="32"/>
      <c r="D93" s="32"/>
      <c r="E93" s="117" t="s">
        <v>249</v>
      </c>
      <c r="F93" s="118" t="s">
        <v>131</v>
      </c>
      <c r="G93" s="119">
        <f>($J93+0*$J93*(G$88/1000000))/(1+0*G$88/1000000)</f>
        <v>1.9917126705937751</v>
      </c>
      <c r="H93" s="120">
        <f>($J93+0*$J93*(H$88/1000000))/(1+0*H$88/1000000)</f>
        <v>1.9917126705937751</v>
      </c>
      <c r="I93" s="120">
        <f>($J93+0*$J93*(I$88/1000000))/(1+0*I$88/1000000)</f>
        <v>1.9917126705937751</v>
      </c>
      <c r="J93" s="121">
        <f>J89</f>
        <v>1.9917126705937751</v>
      </c>
      <c r="K93" s="120">
        <f>($J93+0*$J93*(K$88/1000000))/(1+0*K$88/1000000)</f>
        <v>1.9917126705937751</v>
      </c>
      <c r="L93" s="120">
        <f>($J93+0*$J93*(L$88/1000000))/(1+0*L$88/1000000)</f>
        <v>1.9917126705937751</v>
      </c>
      <c r="M93" s="122">
        <f>($J93+0*$J93*(M$88/1000000))/(1+0*M$88/1000000)</f>
        <v>1.9917126705937751</v>
      </c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4"/>
      <c r="BA93" s="3" t="s">
        <v>46</v>
      </c>
      <c r="BB93" s="227">
        <v>4.9203844165006192</v>
      </c>
      <c r="BC93" s="227">
        <v>5.415698428605295E-2</v>
      </c>
      <c r="BD93" s="227">
        <v>0.95749539055933397</v>
      </c>
      <c r="BE93" s="227">
        <v>2.3922440288749999E-2</v>
      </c>
      <c r="BF93" s="227">
        <v>1.99510886253471</v>
      </c>
      <c r="BG93" s="227">
        <v>1.6890886247179999E-2</v>
      </c>
    </row>
    <row r="94" spans="2:59" x14ac:dyDescent="0.2">
      <c r="B94" s="30"/>
      <c r="C94" s="32"/>
      <c r="D94" s="32"/>
      <c r="E94" s="123"/>
      <c r="F94" s="124" t="s">
        <v>250</v>
      </c>
      <c r="G94" s="125">
        <f>($J94+1*$J94*(G$88/1000000))/(1+0*G$88/1000000)</f>
        <v>0.95894786350021244</v>
      </c>
      <c r="H94" s="126">
        <f>($J94+1*$J94*(H$88/1000000))/(1+0*H$88/1000000)</f>
        <v>0.95904377746935621</v>
      </c>
      <c r="I94" s="126">
        <f>($J94+1*$J94*(I$88/1000000))/(1+0*I$88/1000000)</f>
        <v>0.95913969143850009</v>
      </c>
      <c r="J94" s="127">
        <f>J90</f>
        <v>0.95913969143850009</v>
      </c>
      <c r="K94" s="126">
        <f>($J94+1*$J94*(K$88/1000000))/(1+0*K$88/1000000)</f>
        <v>0.95913969143850009</v>
      </c>
      <c r="L94" s="126">
        <f>($J94+1*$J94*(L$88/1000000))/(1+0*L$88/1000000)</f>
        <v>0.95923560540764397</v>
      </c>
      <c r="M94" s="128">
        <f>($J94+1*$J94*(M$88/1000000))/(1+0*M$88/1000000)</f>
        <v>0.95933151937678773</v>
      </c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4"/>
      <c r="BA94" s="3" t="s">
        <v>47</v>
      </c>
      <c r="BB94" s="227">
        <v>4.9157147272129231</v>
      </c>
      <c r="BC94" s="227">
        <v>5.4125641103304679E-2</v>
      </c>
      <c r="BD94" s="227">
        <v>0.95808512859332395</v>
      </c>
      <c r="BE94" s="227">
        <v>1.6054881012749999E-2</v>
      </c>
      <c r="BF94" s="227">
        <v>1.99231277739192</v>
      </c>
      <c r="BG94" s="227">
        <v>1.1492659586330001E-2</v>
      </c>
    </row>
    <row r="95" spans="2:59" x14ac:dyDescent="0.2">
      <c r="B95" s="30"/>
      <c r="C95" s="32"/>
      <c r="D95" s="32"/>
      <c r="E95" s="32"/>
      <c r="F95" s="32"/>
      <c r="G95" s="32"/>
      <c r="H95" s="32"/>
      <c r="I95" s="32"/>
      <c r="J95" s="32"/>
      <c r="K95" s="32"/>
      <c r="L95" s="141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4"/>
      <c r="BA95" s="3" t="s">
        <v>48</v>
      </c>
      <c r="BB95" s="227">
        <v>4.9213151959237926</v>
      </c>
      <c r="BC95" s="227">
        <v>5.4201972561250963E-2</v>
      </c>
      <c r="BD95" s="227">
        <v>0.95871739570980496</v>
      </c>
      <c r="BE95" s="227">
        <v>1.0158383964960001E-2</v>
      </c>
      <c r="BF95" s="227">
        <v>1.99206866189821</v>
      </c>
      <c r="BG95" s="227">
        <v>7.5259073288600001E-3</v>
      </c>
    </row>
    <row r="96" spans="2:59" x14ac:dyDescent="0.2">
      <c r="B96" s="30"/>
      <c r="C96" s="32"/>
      <c r="D96" s="32"/>
      <c r="E96" s="32"/>
      <c r="F96" s="183" t="s">
        <v>251</v>
      </c>
      <c r="G96" s="184" t="s">
        <v>252</v>
      </c>
      <c r="H96" s="185"/>
      <c r="I96" s="185"/>
      <c r="J96" s="185"/>
      <c r="K96" s="32"/>
      <c r="L96" s="32"/>
      <c r="M96" s="32"/>
      <c r="N96" s="183" t="s">
        <v>253</v>
      </c>
      <c r="O96" s="184" t="s">
        <v>252</v>
      </c>
      <c r="P96" s="185"/>
      <c r="Q96" s="185"/>
      <c r="R96" s="185"/>
      <c r="S96" s="32"/>
      <c r="T96" s="32"/>
      <c r="U96" s="32"/>
      <c r="V96" s="183" t="s">
        <v>254</v>
      </c>
      <c r="W96" s="184" t="s">
        <v>252</v>
      </c>
      <c r="X96" s="185"/>
      <c r="Y96" s="185"/>
      <c r="Z96" s="185"/>
      <c r="AA96" s="32"/>
      <c r="AB96" s="32"/>
      <c r="AC96" s="32"/>
      <c r="AD96" s="32"/>
      <c r="AE96" s="32"/>
      <c r="AF96" s="32"/>
      <c r="AG96" s="34"/>
      <c r="BA96" s="19" t="s">
        <v>145</v>
      </c>
      <c r="BB96" s="19"/>
      <c r="BC96" s="19"/>
      <c r="BD96" s="19"/>
      <c r="BE96" s="19"/>
      <c r="BF96" s="19"/>
      <c r="BG96" s="19"/>
    </row>
    <row r="97" spans="2:59" x14ac:dyDescent="0.2">
      <c r="B97" s="30"/>
      <c r="C97" s="32"/>
      <c r="D97" s="32"/>
      <c r="E97" s="38"/>
      <c r="F97" s="186" t="s">
        <v>255</v>
      </c>
      <c r="G97" s="187">
        <v>-0.5</v>
      </c>
      <c r="H97" s="187">
        <v>-0.25</v>
      </c>
      <c r="I97" s="187">
        <v>0</v>
      </c>
      <c r="J97" s="187">
        <v>0.25</v>
      </c>
      <c r="K97" s="188">
        <v>0.5</v>
      </c>
      <c r="L97" s="32"/>
      <c r="M97" s="38"/>
      <c r="N97" s="186" t="s">
        <v>255</v>
      </c>
      <c r="O97" s="187">
        <v>-0.5</v>
      </c>
      <c r="P97" s="187">
        <v>-0.25</v>
      </c>
      <c r="Q97" s="187">
        <v>0</v>
      </c>
      <c r="R97" s="187">
        <v>0.25</v>
      </c>
      <c r="S97" s="188">
        <v>0.5</v>
      </c>
      <c r="T97" s="32"/>
      <c r="U97" s="38"/>
      <c r="V97" s="186" t="s">
        <v>255</v>
      </c>
      <c r="W97" s="187">
        <v>-0.5</v>
      </c>
      <c r="X97" s="187">
        <v>-0.25</v>
      </c>
      <c r="Y97" s="187">
        <v>0</v>
      </c>
      <c r="Z97" s="187">
        <v>0.25</v>
      </c>
      <c r="AA97" s="188">
        <v>0.5</v>
      </c>
      <c r="AB97" s="32"/>
      <c r="AC97" s="32"/>
      <c r="AD97" s="32"/>
      <c r="AE97" s="32"/>
      <c r="AF97" s="32"/>
      <c r="AG97" s="34"/>
      <c r="BA97" s="3" t="s">
        <v>120</v>
      </c>
      <c r="BB97" s="227">
        <v>4.9252955777598935</v>
      </c>
      <c r="BC97" s="227">
        <v>5.4191767278654483E-2</v>
      </c>
      <c r="BD97" s="227">
        <v>0.95861565218340505</v>
      </c>
      <c r="BE97" s="227">
        <v>9.1156658948499999E-3</v>
      </c>
      <c r="BF97" s="227">
        <v>1.99265720378591</v>
      </c>
      <c r="BG97" s="227">
        <v>8.4463222085999993E-3</v>
      </c>
    </row>
    <row r="98" spans="2:59" x14ac:dyDescent="0.2">
      <c r="B98" s="30"/>
      <c r="C98" s="32"/>
      <c r="D98" s="32"/>
      <c r="E98" s="189"/>
      <c r="F98" s="190" t="s">
        <v>256</v>
      </c>
      <c r="G98" s="191">
        <v>2.0781197934649054</v>
      </c>
      <c r="H98" s="192">
        <v>2.0781197934649054</v>
      </c>
      <c r="I98" s="192">
        <v>2.0781197934649054</v>
      </c>
      <c r="J98" s="192">
        <v>2.0781197934649054</v>
      </c>
      <c r="K98" s="193">
        <v>2.0781197934649054</v>
      </c>
      <c r="L98" s="32"/>
      <c r="M98" s="189"/>
      <c r="N98" s="190" t="s">
        <v>256</v>
      </c>
      <c r="O98" s="191">
        <v>2.0781197934649054</v>
      </c>
      <c r="P98" s="192">
        <v>2.0781197934649054</v>
      </c>
      <c r="Q98" s="192">
        <v>2.0781197934649054</v>
      </c>
      <c r="R98" s="192">
        <v>2.0781197934649054</v>
      </c>
      <c r="S98" s="193">
        <v>2.0781197934649054</v>
      </c>
      <c r="T98" s="32"/>
      <c r="U98" s="189"/>
      <c r="V98" s="190" t="s">
        <v>256</v>
      </c>
      <c r="W98" s="191">
        <v>2.0781197934649054</v>
      </c>
      <c r="X98" s="192">
        <v>2.0781197934649054</v>
      </c>
      <c r="Y98" s="192">
        <v>2.0781197934649054</v>
      </c>
      <c r="Z98" s="192">
        <v>2.0781197934649054</v>
      </c>
      <c r="AA98" s="193">
        <v>2.0781197934649054</v>
      </c>
      <c r="AB98" s="32"/>
      <c r="AC98" s="32"/>
      <c r="AD98" s="32"/>
      <c r="AE98" s="32"/>
      <c r="AF98" s="32"/>
      <c r="AG98" s="34"/>
      <c r="BA98" s="3" t="s">
        <v>121</v>
      </c>
      <c r="BB98" s="227">
        <v>4.9227515153512682</v>
      </c>
      <c r="BC98" s="227">
        <v>5.4215878525878183E-2</v>
      </c>
      <c r="BD98" s="227">
        <v>0.95808220456226201</v>
      </c>
      <c r="BE98" s="227">
        <v>2.0336739115210001E-2</v>
      </c>
      <c r="BF98" s="227">
        <v>1.9937773417390401</v>
      </c>
      <c r="BG98" s="227">
        <v>1.7851225688870001E-2</v>
      </c>
    </row>
    <row r="99" spans="2:59" x14ac:dyDescent="0.2">
      <c r="B99" s="30"/>
      <c r="C99" s="32"/>
      <c r="D99" s="32"/>
      <c r="E99" s="194"/>
      <c r="F99" s="195" t="s">
        <v>257</v>
      </c>
      <c r="G99" s="196">
        <v>0.95885205499999993</v>
      </c>
      <c r="H99" s="197">
        <v>0.95885205499999993</v>
      </c>
      <c r="I99" s="197">
        <v>0.95885205499999993</v>
      </c>
      <c r="J99" s="197">
        <v>0.95885205499999993</v>
      </c>
      <c r="K99" s="198">
        <v>0.95885205499999993</v>
      </c>
      <c r="L99" s="32"/>
      <c r="M99" s="194"/>
      <c r="N99" s="195" t="s">
        <v>257</v>
      </c>
      <c r="O99" s="196">
        <v>0.95885205499999993</v>
      </c>
      <c r="P99" s="197">
        <v>0.95885205499999993</v>
      </c>
      <c r="Q99" s="197">
        <v>0.95885205499999993</v>
      </c>
      <c r="R99" s="197">
        <v>0.95885205499999993</v>
      </c>
      <c r="S99" s="198">
        <v>0.95885205499999993</v>
      </c>
      <c r="T99" s="32"/>
      <c r="U99" s="194"/>
      <c r="V99" s="195" t="s">
        <v>257</v>
      </c>
      <c r="W99" s="196">
        <v>0.95885205499999993</v>
      </c>
      <c r="X99" s="197">
        <v>0.95885205499999993</v>
      </c>
      <c r="Y99" s="197">
        <v>0.95885205499999993</v>
      </c>
      <c r="Z99" s="197">
        <v>0.95885205499999993</v>
      </c>
      <c r="AA99" s="198">
        <v>0.95885205499999993</v>
      </c>
      <c r="AB99" s="32"/>
      <c r="AC99" s="32"/>
      <c r="AD99" s="32"/>
      <c r="AE99" s="32"/>
      <c r="AF99" s="32"/>
      <c r="AG99" s="34"/>
      <c r="BA99" s="3" t="s">
        <v>122</v>
      </c>
      <c r="BB99" s="227">
        <v>4.9246134461530326</v>
      </c>
      <c r="BC99" s="227">
        <v>5.4201132478159497E-2</v>
      </c>
      <c r="BD99" s="227">
        <v>0.95855082485316601</v>
      </c>
      <c r="BE99" s="227">
        <v>1.1849259722640001E-2</v>
      </c>
      <c r="BF99" s="227">
        <v>1.99238889836669</v>
      </c>
      <c r="BG99" s="227">
        <v>1.0352400042549999E-2</v>
      </c>
    </row>
    <row r="100" spans="2:59" x14ac:dyDescent="0.2">
      <c r="B100" s="30"/>
      <c r="C100" s="32"/>
      <c r="D100" s="32"/>
      <c r="E100" s="47"/>
      <c r="F100" s="199" t="s">
        <v>258</v>
      </c>
      <c r="G100" s="200">
        <f>(238.0507882*0.992747+235.0439299*0.0072527)</f>
        <v>238.02890894357114</v>
      </c>
      <c r="H100" s="201">
        <f t="shared" ref="H100:K100" si="36">(238.0507882*0.992747+235.0439299*0.0072527)</f>
        <v>238.02890894357114</v>
      </c>
      <c r="I100" s="201">
        <f>(238.0507882*0.992747+235.0439299*0.0072527)</f>
        <v>238.02890894357114</v>
      </c>
      <c r="J100" s="201">
        <f t="shared" si="36"/>
        <v>238.02890894357114</v>
      </c>
      <c r="K100" s="202">
        <f t="shared" si="36"/>
        <v>238.02890894357114</v>
      </c>
      <c r="L100" s="32"/>
      <c r="M100" s="47"/>
      <c r="N100" s="199" t="s">
        <v>258</v>
      </c>
      <c r="O100" s="200">
        <f>(238.0507882*0.92747+235.0439299*0.072527)</f>
        <v>237.83199563571131</v>
      </c>
      <c r="P100" s="201">
        <f>(238.0507882*0.92747+235.0439299*0.072527)</f>
        <v>237.83199563571131</v>
      </c>
      <c r="Q100" s="201">
        <f t="shared" ref="Q100:S100" si="37">(238.0507882*0.92747+235.0439299*0.072527)</f>
        <v>237.83199563571131</v>
      </c>
      <c r="R100" s="201">
        <f t="shared" si="37"/>
        <v>237.83199563571131</v>
      </c>
      <c r="S100" s="202">
        <f t="shared" si="37"/>
        <v>237.83199563571131</v>
      </c>
      <c r="T100" s="32"/>
      <c r="U100" s="47"/>
      <c r="V100" s="199" t="s">
        <v>258</v>
      </c>
      <c r="W100" s="200">
        <f>(238.0507882*0.92747+235.0439299*0.072527)</f>
        <v>237.83199563571131</v>
      </c>
      <c r="X100" s="201">
        <f>(238.0507882*0.92747+235.0439299*0.072527)</f>
        <v>237.83199563571131</v>
      </c>
      <c r="Y100" s="201">
        <f t="shared" ref="Y100:AA100" si="38">(238.0507882*0.92747+235.0439299*0.072527)</f>
        <v>237.83199563571131</v>
      </c>
      <c r="Z100" s="201">
        <f t="shared" si="38"/>
        <v>237.83199563571131</v>
      </c>
      <c r="AA100" s="202">
        <f t="shared" si="38"/>
        <v>237.83199563571131</v>
      </c>
      <c r="AB100" s="32"/>
      <c r="AC100" s="32"/>
      <c r="AD100" s="32"/>
      <c r="AE100" s="32"/>
      <c r="AF100" s="32"/>
      <c r="AG100" s="34"/>
      <c r="BA100" s="3" t="s">
        <v>123</v>
      </c>
      <c r="BB100" s="227">
        <v>4.9227055196139746</v>
      </c>
      <c r="BC100" s="227">
        <v>5.4175385183112178E-2</v>
      </c>
      <c r="BD100" s="227">
        <v>0.95820017914608202</v>
      </c>
      <c r="BE100" s="227">
        <v>1.105443971774E-2</v>
      </c>
      <c r="BF100" s="227">
        <v>1.99204623064752</v>
      </c>
      <c r="BG100" s="227">
        <v>1.274320289129E-2</v>
      </c>
    </row>
    <row r="101" spans="2:59" x14ac:dyDescent="0.2">
      <c r="B101" s="30"/>
      <c r="C101" s="32"/>
      <c r="D101" s="32"/>
      <c r="E101" s="47"/>
      <c r="F101" s="199" t="s">
        <v>259</v>
      </c>
      <c r="G101" s="203">
        <f>((G97*0.000000000001)/G100)*0.992747</f>
        <v>-2.0853496417852083E-15</v>
      </c>
      <c r="H101" s="204">
        <f>((H97*0.000000000001)/H100)*0.992747</f>
        <v>-1.0426748208926042E-15</v>
      </c>
      <c r="I101" s="204">
        <f>((I97*0.000000000001)/I100)*0.992747</f>
        <v>0</v>
      </c>
      <c r="J101" s="204">
        <f>((J97*0.000000000001)/J100)*0.992747</f>
        <v>1.0426748208926042E-15</v>
      </c>
      <c r="K101" s="205">
        <f>((K97*0.000000000001)/K100)*0.992747</f>
        <v>2.0853496417852083E-15</v>
      </c>
      <c r="L101" s="32"/>
      <c r="M101" s="47"/>
      <c r="N101" s="199" t="s">
        <v>259</v>
      </c>
      <c r="O101" s="203">
        <f>(((O97/2*0.000000000001)/O100)*0.992747)+(((O97/2*0.000000000001)/O106)*0.0017073)</f>
        <v>-1.0453616529405374E-15</v>
      </c>
      <c r="P101" s="204">
        <f>(((P97/2*0.000000000001)/P100)*0.992747)+(((P97/2*0.000000000001)/P106)*0.0017073)</f>
        <v>-5.2268082647026869E-16</v>
      </c>
      <c r="Q101" s="204">
        <f>(((Q97/2*0.000000000001)/Q100)*0.992747)+(((Q97/2*0.000000000001)/Q106)*0.0017073)</f>
        <v>0</v>
      </c>
      <c r="R101" s="204">
        <f>(((R97/2*0.000000000001)/R100)*0.992747)+(((R97/2*0.000000000001)/R106)*0.0017073)</f>
        <v>5.2268082647026869E-16</v>
      </c>
      <c r="S101" s="205">
        <f>(((S97/2*0.000000000001)/S100)*0.992747)+(((S97/2*0.000000000001)/S106)*0.0017073)</f>
        <v>1.0453616529405374E-15</v>
      </c>
      <c r="T101" s="32"/>
      <c r="U101" s="47"/>
      <c r="V101" s="199" t="s">
        <v>259</v>
      </c>
      <c r="W101" s="203">
        <f>(((0*0.000000000001)/W100)*0.992747)+(((W97*0.000000000001)/W106)*0.0017073)</f>
        <v>-3.6470961674824179E-18</v>
      </c>
      <c r="X101" s="204">
        <f t="shared" ref="X101:AA101" si="39">(((0*0.000000000001)/X100)*0.992747)+(((X97*0.000000000001)/X106)*0.0017073)</f>
        <v>-1.8235480837412089E-18</v>
      </c>
      <c r="Y101" s="204">
        <f t="shared" si="39"/>
        <v>0</v>
      </c>
      <c r="Z101" s="204">
        <f t="shared" si="39"/>
        <v>1.8235480837412089E-18</v>
      </c>
      <c r="AA101" s="205">
        <f t="shared" si="39"/>
        <v>3.6470961674824179E-18</v>
      </c>
      <c r="AB101" s="32"/>
      <c r="AC101" s="32"/>
      <c r="AD101" s="32"/>
      <c r="AE101" s="32"/>
      <c r="AF101" s="32"/>
      <c r="AG101" s="34"/>
      <c r="BA101" s="3" t="s">
        <v>124</v>
      </c>
      <c r="BB101" s="227">
        <v>4.9260686640580955</v>
      </c>
      <c r="BC101" s="227">
        <v>5.4217136691545799E-2</v>
      </c>
      <c r="BD101" s="227">
        <v>0.95855135240771705</v>
      </c>
      <c r="BE101" s="227">
        <v>1.0404155301179999E-2</v>
      </c>
      <c r="BF101" s="227">
        <v>1.99283555354723</v>
      </c>
      <c r="BG101" s="227">
        <v>1.059848872639E-2</v>
      </c>
    </row>
    <row r="102" spans="2:59" x14ac:dyDescent="0.2">
      <c r="B102" s="30"/>
      <c r="C102" s="32"/>
      <c r="D102" s="32"/>
      <c r="E102" s="47"/>
      <c r="F102" s="199" t="s">
        <v>260</v>
      </c>
      <c r="G102" s="203">
        <f>G101/137.818</f>
        <v>-1.5131184908975665E-17</v>
      </c>
      <c r="H102" s="204">
        <f>H101/137.818</f>
        <v>-7.5655924544878324E-18</v>
      </c>
      <c r="I102" s="204">
        <f>I101/137.818</f>
        <v>0</v>
      </c>
      <c r="J102" s="204">
        <f>J101/137.818</f>
        <v>7.5655924544878324E-18</v>
      </c>
      <c r="K102" s="205">
        <f>K101/137.818</f>
        <v>1.5131184908975665E-17</v>
      </c>
      <c r="L102" s="32"/>
      <c r="M102" s="47"/>
      <c r="N102" s="199" t="s">
        <v>260</v>
      </c>
      <c r="O102" s="203">
        <f>(((O97/2*0.000000000001)/O100)*(1-0.992747))+(((O97/2*0.000000000001)/O106)*0.50644)</f>
        <v>-5.4854699358993061E-16</v>
      </c>
      <c r="P102" s="204">
        <f>(((P97/2*0.000000000001)/P100)*(1-0.992747))+(((P97/2*0.000000000001)/P106)*0.50644)</f>
        <v>-2.7427349679496531E-16</v>
      </c>
      <c r="Q102" s="204">
        <f>(((Q97/2*0.000000000001)/Q100)*(1-0.992747))+(((Q97/2*0.000000000001)/Q106)*0.50644)</f>
        <v>0</v>
      </c>
      <c r="R102" s="204">
        <f>(((R97/2*0.000000000001)/R100)*(1-0.992747))+(((R97/2*0.000000000001)/R106)*0.50644)</f>
        <v>2.7427349679496531E-16</v>
      </c>
      <c r="S102" s="205">
        <f>(((S97/2*0.000000000001)/S100)*(1-0.992747))+(((S97/2*0.000000000001)/S106)*0.50644)</f>
        <v>5.4854699358993061E-16</v>
      </c>
      <c r="T102" s="32"/>
      <c r="U102" s="47"/>
      <c r="V102" s="199" t="s">
        <v>260</v>
      </c>
      <c r="W102" s="203">
        <f>(((0*0.000000000001)/W100)*(1-0.992747))+(((W97*0.000000000001)/W106)*0.50644)</f>
        <v>-1.0818458285361658E-15</v>
      </c>
      <c r="X102" s="204">
        <f t="shared" ref="X102:AA102" si="40">(((0*0.000000000001)/X100)*(1-0.992747))+(((X97*0.000000000001)/X106)*0.50644)</f>
        <v>-5.4092291426808291E-16</v>
      </c>
      <c r="Y102" s="204">
        <f t="shared" si="40"/>
        <v>0</v>
      </c>
      <c r="Z102" s="204">
        <f t="shared" si="40"/>
        <v>5.4092291426808291E-16</v>
      </c>
      <c r="AA102" s="205">
        <f t="shared" si="40"/>
        <v>1.0818458285361658E-15</v>
      </c>
      <c r="AB102" s="32"/>
      <c r="AC102" s="32"/>
      <c r="AD102" s="32"/>
      <c r="AE102" s="32"/>
      <c r="AF102" s="32"/>
      <c r="AG102" s="34"/>
      <c r="BA102" s="3" t="s">
        <v>125</v>
      </c>
      <c r="BB102" s="227">
        <v>4.9285769789788425</v>
      </c>
      <c r="BC102" s="227">
        <v>5.4176522126421538E-2</v>
      </c>
      <c r="BD102" s="227">
        <v>0.95893394032868495</v>
      </c>
      <c r="BE102" s="227">
        <v>6.2648891351700002E-3</v>
      </c>
      <c r="BF102" s="227">
        <v>1.99295065525894</v>
      </c>
      <c r="BG102" s="227">
        <v>5.1932524710400002E-3</v>
      </c>
    </row>
    <row r="103" spans="2:59" x14ac:dyDescent="0.2">
      <c r="B103" s="30"/>
      <c r="C103" s="32"/>
      <c r="D103" s="32"/>
      <c r="E103" s="47"/>
      <c r="F103" s="199"/>
      <c r="G103" s="203"/>
      <c r="H103" s="204"/>
      <c r="I103" s="204"/>
      <c r="J103" s="204"/>
      <c r="K103" s="205"/>
      <c r="M103" s="47"/>
      <c r="N103" s="199" t="s">
        <v>261</v>
      </c>
      <c r="O103" s="203">
        <f>(((O97/2*0.000000000001)/O100)*0)+(((O97/2*0.000000000001)/O106)*0.491853624)</f>
        <v>-5.253433687848469E-16</v>
      </c>
      <c r="P103" s="204">
        <f>(((P97/2*0.000000000001)/P100)*0)+(((P97/2*0.000000000001)/P106)*0.491853624)</f>
        <v>-2.6267168439242345E-16</v>
      </c>
      <c r="Q103" s="204">
        <f>(((Q97/2*0.000000000001)/Q100)*0)+(((Q97/2*0.000000000001)/Q106)*0.491853624)</f>
        <v>0</v>
      </c>
      <c r="R103" s="204">
        <f>(((R97/2*0.000000000001)/R100)*0)+(((R97/2*0.000000000001)/R106)*0.491853624)</f>
        <v>2.6267168439242345E-16</v>
      </c>
      <c r="S103" s="205">
        <f>(((S97/2*0.000000000001)/S100)*0)+(((S97/2*0.000000000001)/S106)*0.491853624)</f>
        <v>5.253433687848469E-16</v>
      </c>
      <c r="T103" s="32"/>
      <c r="U103" s="47"/>
      <c r="V103" s="199" t="s">
        <v>261</v>
      </c>
      <c r="W103" s="203">
        <f>(((0*0.000000000001)/W100)*0)+(((W97*0.000000000001)/W106)*0.491853624)</f>
        <v>-1.0506867375696938E-15</v>
      </c>
      <c r="X103" s="204">
        <f t="shared" ref="X103:AA103" si="41">(((0*0.000000000001)/X100)*0)+(((X97*0.000000000001)/X106)*0.491853624)</f>
        <v>-5.253433687848469E-16</v>
      </c>
      <c r="Y103" s="204">
        <f t="shared" si="41"/>
        <v>0</v>
      </c>
      <c r="Z103" s="204">
        <f t="shared" si="41"/>
        <v>5.253433687848469E-16</v>
      </c>
      <c r="AA103" s="205">
        <f t="shared" si="41"/>
        <v>1.0506867375696938E-15</v>
      </c>
      <c r="AB103" s="32"/>
      <c r="AC103" s="32"/>
      <c r="AD103" s="32"/>
      <c r="AE103" s="32"/>
      <c r="AF103" s="32"/>
      <c r="AG103" s="34"/>
      <c r="BA103" s="3" t="s">
        <v>126</v>
      </c>
      <c r="BB103" s="227">
        <v>4.9240774602704862</v>
      </c>
      <c r="BC103" s="227">
        <v>5.415604107229896E-2</v>
      </c>
      <c r="BD103" s="227">
        <v>0.95837574604540299</v>
      </c>
      <c r="BE103" s="227">
        <v>1.2963545618E-2</v>
      </c>
      <c r="BF103" s="227">
        <v>1.9925178365210101</v>
      </c>
      <c r="BG103" s="227">
        <v>1.086937465554E-2</v>
      </c>
    </row>
    <row r="104" spans="2:59" x14ac:dyDescent="0.2">
      <c r="B104" s="30"/>
      <c r="C104" s="32"/>
      <c r="D104" s="32"/>
      <c r="E104" s="206"/>
      <c r="F104" s="207" t="s">
        <v>262</v>
      </c>
      <c r="G104" s="208">
        <v>1.9929024E-10</v>
      </c>
      <c r="H104" s="209">
        <v>1.9929024E-10</v>
      </c>
      <c r="I104" s="209">
        <v>1.9929024E-10</v>
      </c>
      <c r="J104" s="209">
        <v>1.9929024E-10</v>
      </c>
      <c r="K104" s="210">
        <v>1.9929024E-10</v>
      </c>
      <c r="L104" s="32"/>
      <c r="M104" s="206"/>
      <c r="N104" s="207" t="s">
        <v>262</v>
      </c>
      <c r="O104" s="208">
        <v>1.9929024E-10</v>
      </c>
      <c r="P104" s="209">
        <v>1.9929024E-10</v>
      </c>
      <c r="Q104" s="209">
        <v>1.9929024E-10</v>
      </c>
      <c r="R104" s="209">
        <v>1.9929024E-10</v>
      </c>
      <c r="S104" s="210">
        <v>1.9929024E-10</v>
      </c>
      <c r="T104" s="32"/>
      <c r="U104" s="206"/>
      <c r="V104" s="207" t="s">
        <v>262</v>
      </c>
      <c r="W104" s="208">
        <v>1.9929024E-10</v>
      </c>
      <c r="X104" s="209">
        <v>1.9929024E-10</v>
      </c>
      <c r="Y104" s="209">
        <v>1.9929024E-10</v>
      </c>
      <c r="Z104" s="209">
        <v>1.9929024E-10</v>
      </c>
      <c r="AA104" s="210">
        <v>1.9929024E-10</v>
      </c>
      <c r="AB104" s="32"/>
      <c r="AC104" s="32"/>
      <c r="AD104" s="32"/>
      <c r="AE104" s="32"/>
      <c r="AF104" s="32"/>
      <c r="AG104" s="34"/>
      <c r="BA104" s="3" t="s">
        <v>127</v>
      </c>
      <c r="BB104" s="227">
        <v>4.9194058303308807</v>
      </c>
      <c r="BC104" s="227">
        <v>5.4236563241068167E-2</v>
      </c>
      <c r="BD104" s="227">
        <v>0.95836964501807098</v>
      </c>
      <c r="BE104" s="227">
        <v>1.1486798568560001E-2</v>
      </c>
      <c r="BF104" s="227">
        <v>1.99142787826267</v>
      </c>
      <c r="BG104" s="227">
        <v>9.7954576173699993E-3</v>
      </c>
    </row>
    <row r="105" spans="2:59" x14ac:dyDescent="0.2">
      <c r="B105" s="30"/>
      <c r="C105" s="32"/>
      <c r="D105" s="32"/>
      <c r="E105" s="206"/>
      <c r="F105" s="207" t="s">
        <v>263</v>
      </c>
      <c r="G105" s="208">
        <v>3.0993618124800003E-12</v>
      </c>
      <c r="H105" s="209">
        <v>3.0993618124800003E-12</v>
      </c>
      <c r="I105" s="209">
        <v>3.0993618124800003E-12</v>
      </c>
      <c r="J105" s="209">
        <v>3.0993618124800003E-12</v>
      </c>
      <c r="K105" s="210">
        <v>3.0993618124800003E-12</v>
      </c>
      <c r="L105" s="32"/>
      <c r="M105" s="206"/>
      <c r="N105" s="207" t="s">
        <v>263</v>
      </c>
      <c r="O105" s="208">
        <v>3.0993618124800003E-12</v>
      </c>
      <c r="P105" s="209">
        <v>3.0993618124800003E-12</v>
      </c>
      <c r="Q105" s="209">
        <v>3.0993618124800003E-12</v>
      </c>
      <c r="R105" s="209">
        <v>3.0993618124800003E-12</v>
      </c>
      <c r="S105" s="210">
        <v>3.0993618124800003E-12</v>
      </c>
      <c r="T105" s="32"/>
      <c r="U105" s="206"/>
      <c r="V105" s="207" t="s">
        <v>263</v>
      </c>
      <c r="W105" s="208">
        <v>3.0993618124800003E-12</v>
      </c>
      <c r="X105" s="209">
        <v>3.0993618124800003E-12</v>
      </c>
      <c r="Y105" s="209">
        <v>3.0993618124800003E-12</v>
      </c>
      <c r="Z105" s="209">
        <v>3.0993618124800003E-12</v>
      </c>
      <c r="AA105" s="210">
        <v>3.0993618124800003E-12</v>
      </c>
      <c r="AB105" s="32"/>
      <c r="AC105" s="32"/>
      <c r="AD105" s="32"/>
      <c r="AE105" s="32"/>
      <c r="AF105" s="32"/>
      <c r="AG105" s="34"/>
      <c r="BA105" s="3" t="s">
        <v>128</v>
      </c>
      <c r="BB105" s="227">
        <v>4.9164889400794634</v>
      </c>
      <c r="BC105" s="227">
        <v>5.4220933206643125E-2</v>
      </c>
      <c r="BD105" s="227">
        <v>0.95806460394730197</v>
      </c>
      <c r="BE105" s="227">
        <v>8.1390288045500008E-3</v>
      </c>
      <c r="BF105" s="227">
        <v>1.99061362414456</v>
      </c>
      <c r="BG105" s="227">
        <v>8.0841377921800003E-3</v>
      </c>
    </row>
    <row r="106" spans="2:59" x14ac:dyDescent="0.2">
      <c r="B106" s="30"/>
      <c r="C106" s="32"/>
      <c r="D106" s="32"/>
      <c r="E106" s="206"/>
      <c r="F106" s="207"/>
      <c r="G106" s="208"/>
      <c r="H106" s="209"/>
      <c r="I106" s="209"/>
      <c r="J106" s="209"/>
      <c r="K106" s="210"/>
      <c r="L106" s="32"/>
      <c r="M106" s="211"/>
      <c r="N106" s="212" t="s">
        <v>264</v>
      </c>
      <c r="O106" s="213">
        <f>233.039*0.4918536+238.0507882*0.001707307+235.0439299*0.506439069</f>
        <v>234.06292590010662</v>
      </c>
      <c r="P106" s="214">
        <f t="shared" ref="P106:S106" si="42">233.039*0.4918536+238.0507882*0.001707307+235.0439299*0.506439069</f>
        <v>234.06292590010662</v>
      </c>
      <c r="Q106" s="214">
        <f t="shared" si="42"/>
        <v>234.06292590010662</v>
      </c>
      <c r="R106" s="214">
        <f t="shared" si="42"/>
        <v>234.06292590010662</v>
      </c>
      <c r="S106" s="215">
        <f t="shared" si="42"/>
        <v>234.06292590010662</v>
      </c>
      <c r="T106" s="32"/>
      <c r="U106" s="211"/>
      <c r="V106" s="212" t="s">
        <v>264</v>
      </c>
      <c r="W106" s="213">
        <f>233.039*0.4918536+238.0507882*0.001707307+235.0439299*0.506439069</f>
        <v>234.06292590010662</v>
      </c>
      <c r="X106" s="214">
        <f t="shared" ref="X106:AA106" si="43">233.039*0.4918536+238.0507882*0.001707307+235.0439299*0.506439069</f>
        <v>234.06292590010662</v>
      </c>
      <c r="Y106" s="214">
        <f t="shared" si="43"/>
        <v>234.06292590010662</v>
      </c>
      <c r="Z106" s="214">
        <f t="shared" si="43"/>
        <v>234.06292590010662</v>
      </c>
      <c r="AA106" s="215">
        <f t="shared" si="43"/>
        <v>234.06292590010662</v>
      </c>
      <c r="AB106" s="32"/>
      <c r="AC106" s="32"/>
      <c r="AD106" s="32"/>
      <c r="AE106" s="32"/>
      <c r="AF106" s="32"/>
      <c r="AG106" s="34"/>
      <c r="BA106" s="1" t="s">
        <v>129</v>
      </c>
      <c r="BB106" s="10">
        <v>4.926428890738749</v>
      </c>
      <c r="BC106" s="10">
        <v>5.4203953733713658E-2</v>
      </c>
      <c r="BD106" s="10">
        <v>0.95857459412485702</v>
      </c>
      <c r="BE106" s="10">
        <v>7.1137834398600002E-3</v>
      </c>
      <c r="BF106" s="10">
        <v>1.9923856831006901</v>
      </c>
      <c r="BG106" s="10">
        <v>6.5780099523900003E-3</v>
      </c>
    </row>
    <row r="107" spans="2:59" x14ac:dyDescent="0.2">
      <c r="B107" s="30"/>
      <c r="C107" s="32"/>
      <c r="D107" s="32"/>
      <c r="E107" s="47"/>
      <c r="F107" s="199" t="s">
        <v>265</v>
      </c>
      <c r="G107" s="216">
        <f>((G105*G98)-G101)/((G105/G99)-G102)</f>
        <v>1.9932452501210551</v>
      </c>
      <c r="H107" s="217">
        <f>((H105*H98)-H101)/((H105/H99)-H102)</f>
        <v>1.9929273430546124</v>
      </c>
      <c r="I107" s="217">
        <f>((I105*I98)-I101)/((I105/I99)-I102)</f>
        <v>1.9926094345000001</v>
      </c>
      <c r="J107" s="217">
        <f>((J105*J98)-J101)/((J105/J99)-J102)</f>
        <v>1.9922915244572075</v>
      </c>
      <c r="K107" s="218">
        <f>((K105*K98)-K101)/((K105/K99)-K102)</f>
        <v>1.9919736129262244</v>
      </c>
      <c r="L107" s="32"/>
      <c r="M107" s="47"/>
      <c r="N107" s="199" t="s">
        <v>265</v>
      </c>
      <c r="O107" s="216">
        <f>((O105*O98)-O101)/((O105/O99)-O102)</f>
        <v>1.9925946867406008</v>
      </c>
      <c r="P107" s="217">
        <f>((P105*P98)-P101)/((P105/P99)-P102)</f>
        <v>1.9926020599946632</v>
      </c>
      <c r="Q107" s="217">
        <f>((Q105*Q98)-Q101)/((Q105/Q99)-Q102)</f>
        <v>1.9926094345000001</v>
      </c>
      <c r="R107" s="217">
        <f>((R105*R98)-R101)/((R105/R99)-R102)</f>
        <v>1.9926168102569293</v>
      </c>
      <c r="S107" s="218">
        <f>((S105*S98)-S101)/((S105/S99)-S102)</f>
        <v>1.9926241872657688</v>
      </c>
      <c r="T107" s="32"/>
      <c r="U107" s="47"/>
      <c r="V107" s="199" t="s">
        <v>265</v>
      </c>
      <c r="W107" s="216">
        <f>((W105*W98)-W101)/((W105/W99)-W102)</f>
        <v>1.9919438760943871</v>
      </c>
      <c r="X107" s="217">
        <f>((X105*X98)-X101)/((X105/X99)-X102)</f>
        <v>1.9922765996173237</v>
      </c>
      <c r="Y107" s="217">
        <f>((Y105*Y98)-Y101)/((Y105/Y99)-Y102)</f>
        <v>1.9926094345000001</v>
      </c>
      <c r="Z107" s="217">
        <f>((Z105*Z98)-Z101)/((Z105/Z99)-Z102)</f>
        <v>1.992942380798332</v>
      </c>
      <c r="AA107" s="218">
        <f>((AA105*AA98)-AA101)/((AA105/AA99)-AA102)</f>
        <v>1.9932754385682727</v>
      </c>
      <c r="AB107" s="32"/>
      <c r="AC107" s="32"/>
      <c r="AD107" s="32"/>
      <c r="AE107" s="32"/>
      <c r="AF107" s="32"/>
      <c r="AG107" s="34"/>
      <c r="BA107" s="19" t="s">
        <v>147</v>
      </c>
      <c r="BB107" s="19"/>
      <c r="BC107" s="19"/>
      <c r="BD107" s="19"/>
      <c r="BE107" s="19"/>
      <c r="BF107" s="19"/>
      <c r="BG107" s="19"/>
    </row>
    <row r="108" spans="2:59" x14ac:dyDescent="0.2">
      <c r="B108" s="30"/>
      <c r="C108" s="32"/>
      <c r="D108" s="32"/>
      <c r="E108" s="54"/>
      <c r="F108" s="219" t="s">
        <v>266</v>
      </c>
      <c r="G108" s="220">
        <f>(G105)/((G105/G99)-G102)</f>
        <v>0.95884756649374714</v>
      </c>
      <c r="H108" s="221">
        <f>(H105)/((H105/H99)-H102)</f>
        <v>0.95884981074162068</v>
      </c>
      <c r="I108" s="221">
        <f>(I105)/((I105/I99)-I102)</f>
        <v>0.95885205499999993</v>
      </c>
      <c r="J108" s="221">
        <f>(J105)/((J105/J99)-J102)</f>
        <v>0.95885429926888499</v>
      </c>
      <c r="K108" s="222">
        <f>(K105)/((K105/K99)-K102)</f>
        <v>0.95885654354827565</v>
      </c>
      <c r="L108" s="32"/>
      <c r="M108" s="54"/>
      <c r="N108" s="219" t="s">
        <v>266</v>
      </c>
      <c r="O108" s="223">
        <f>(O105-O103)/((O105/O99)-O102)</f>
        <v>0.95885185949743923</v>
      </c>
      <c r="P108" s="224">
        <f>(P105-P103)/((P105/P99)-P102)</f>
        <v>0.95885195724042582</v>
      </c>
      <c r="Q108" s="224">
        <f>(Q105-Q103)/((Q105/Q99)-Q102)</f>
        <v>0.95885205499999993</v>
      </c>
      <c r="R108" s="224">
        <f>(R105-R103)/((R105/R99)-R102)</f>
        <v>0.95885215277616564</v>
      </c>
      <c r="S108" s="225">
        <f>(S105-S103)/((S105/S99)-S102)</f>
        <v>0.9588522505689272</v>
      </c>
      <c r="T108" s="32"/>
      <c r="U108" s="54"/>
      <c r="V108" s="219" t="s">
        <v>266</v>
      </c>
      <c r="W108" s="223">
        <f>(W105-W103)/((W105/W99)-W102)</f>
        <v>0.95885618577243859</v>
      </c>
      <c r="X108" s="224">
        <f>(X105-X103)/((X105/X99)-X102)</f>
        <v>0.9588541207317951</v>
      </c>
      <c r="Y108" s="224">
        <f>(Y105-Y103)/((Y105/Y99)-Y102)</f>
        <v>0.95885205499999993</v>
      </c>
      <c r="Z108" s="224">
        <f>(Z105-Z103)/((Z105/Z99)-Z102)</f>
        <v>0.95884998857670611</v>
      </c>
      <c r="AA108" s="225">
        <f>(AA105-AA103)/((AA105/AA99)-AA102)</f>
        <v>0.95884792146156661</v>
      </c>
      <c r="AB108" s="32"/>
      <c r="AC108" s="32"/>
      <c r="AD108" s="32"/>
      <c r="AE108" s="32"/>
      <c r="AF108" s="32"/>
      <c r="AG108" s="34"/>
      <c r="BA108" s="3" t="s">
        <v>65</v>
      </c>
      <c r="BB108" s="227">
        <v>4.9276088833360356</v>
      </c>
      <c r="BC108" s="227">
        <v>5.4154826243186287E-2</v>
      </c>
      <c r="BD108" s="227">
        <v>0.95855064628078801</v>
      </c>
      <c r="BE108" s="227">
        <v>1.6834345671340002E-2</v>
      </c>
      <c r="BF108" s="227">
        <v>1.9927650809797399</v>
      </c>
      <c r="BG108" s="227">
        <v>1.461647516747E-2</v>
      </c>
    </row>
    <row r="109" spans="2:59" ht="17" thickBot="1" x14ac:dyDescent="0.25">
      <c r="B109" s="150"/>
      <c r="C109" s="151"/>
      <c r="D109" s="151"/>
      <c r="E109" s="151"/>
      <c r="F109" s="151"/>
      <c r="G109" s="151"/>
      <c r="H109" s="151"/>
      <c r="I109" s="151"/>
      <c r="J109" s="151"/>
      <c r="K109" s="151"/>
      <c r="L109" s="151"/>
      <c r="M109" s="151"/>
      <c r="N109" s="151"/>
      <c r="O109" s="151"/>
      <c r="P109" s="151"/>
      <c r="Q109" s="151"/>
      <c r="R109" s="151"/>
      <c r="S109" s="151"/>
      <c r="T109" s="151"/>
      <c r="U109" s="151"/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2"/>
      <c r="BA109" s="3" t="s">
        <v>66</v>
      </c>
      <c r="BB109" s="227">
        <v>4.9259965505126377</v>
      </c>
      <c r="BC109" s="227">
        <v>5.4135389017670316E-2</v>
      </c>
      <c r="BD109" s="227">
        <v>0.958531602019002</v>
      </c>
      <c r="BE109" s="227">
        <v>8.6832474819000006E-3</v>
      </c>
      <c r="BF109" s="227">
        <v>1.9931140709358901</v>
      </c>
      <c r="BG109" s="227">
        <v>7.6042762767899999E-3</v>
      </c>
    </row>
    <row r="110" spans="2:59" x14ac:dyDescent="0.2">
      <c r="BA110" s="3" t="s">
        <v>67</v>
      </c>
      <c r="BB110" s="227">
        <v>4.9298527204672595</v>
      </c>
      <c r="BC110" s="227">
        <v>5.4129685884359756E-2</v>
      </c>
      <c r="BD110" s="227">
        <v>0.95864382431611805</v>
      </c>
      <c r="BE110" s="227">
        <v>6.7433220320500002E-3</v>
      </c>
      <c r="BF110" s="227">
        <v>1.99315911169722</v>
      </c>
      <c r="BG110" s="227">
        <v>7.1544271103499996E-3</v>
      </c>
    </row>
    <row r="111" spans="2:59" x14ac:dyDescent="0.2">
      <c r="BA111" s="3" t="s">
        <v>68</v>
      </c>
      <c r="BB111" s="227">
        <v>4.9265531943167948</v>
      </c>
      <c r="BC111" s="227">
        <v>5.4174132711901066E-2</v>
      </c>
      <c r="BD111" s="227">
        <v>0.95847742003395897</v>
      </c>
      <c r="BE111" s="227">
        <v>1.685521004769E-2</v>
      </c>
      <c r="BF111" s="227">
        <v>1.9929994328867899</v>
      </c>
      <c r="BG111" s="227">
        <v>1.3824255665499999E-2</v>
      </c>
    </row>
    <row r="112" spans="2:59" x14ac:dyDescent="0.2">
      <c r="BA112" s="3" t="s">
        <v>69</v>
      </c>
      <c r="BB112" s="227">
        <v>4.9290491354814003</v>
      </c>
      <c r="BC112" s="227">
        <v>5.4198946410661621E-2</v>
      </c>
      <c r="BD112" s="227">
        <v>0.95874897870472797</v>
      </c>
      <c r="BE112" s="227">
        <v>1.3166841008260001E-2</v>
      </c>
      <c r="BF112" s="227">
        <v>1.9926197173645901</v>
      </c>
      <c r="BG112" s="227">
        <v>1.078381244203E-2</v>
      </c>
    </row>
    <row r="113" spans="1:59" x14ac:dyDescent="0.2">
      <c r="BA113" s="3" t="s">
        <v>70</v>
      </c>
      <c r="BB113" s="227">
        <v>4.9253379298561537</v>
      </c>
      <c r="BC113" s="227">
        <v>5.4175849123476318E-2</v>
      </c>
      <c r="BD113" s="227">
        <v>0.95841392339948195</v>
      </c>
      <c r="BE113" s="227">
        <v>1.447331447061E-2</v>
      </c>
      <c r="BF113" s="227">
        <v>1.99273918255648</v>
      </c>
      <c r="BG113" s="227">
        <v>1.203667272764E-2</v>
      </c>
    </row>
    <row r="114" spans="1:59" x14ac:dyDescent="0.2">
      <c r="BA114" s="3" t="s">
        <v>71</v>
      </c>
      <c r="BB114" s="227">
        <v>4.9310402830994473</v>
      </c>
      <c r="BC114" s="227">
        <v>5.4133417922748055E-2</v>
      </c>
      <c r="BD114" s="227">
        <v>0.95881553082566395</v>
      </c>
      <c r="BE114" s="227">
        <v>1.7384304145260002E-2</v>
      </c>
      <c r="BF114" s="227">
        <v>1.99239766001389</v>
      </c>
      <c r="BG114" s="227">
        <v>1.3810943033220001E-2</v>
      </c>
    </row>
    <row r="115" spans="1:59" x14ac:dyDescent="0.2">
      <c r="BA115" s="3" t="s">
        <v>72</v>
      </c>
      <c r="BB115" s="227">
        <v>4.9276924468918164</v>
      </c>
      <c r="BC115" s="227">
        <v>5.4173580144492806E-2</v>
      </c>
      <c r="BD115" s="227">
        <v>0.95864996217604304</v>
      </c>
      <c r="BE115" s="227">
        <v>1.6107570771800001E-2</v>
      </c>
      <c r="BF115" s="227">
        <v>1.9929153672567801</v>
      </c>
      <c r="BG115" s="227">
        <v>1.908261795216E-2</v>
      </c>
    </row>
    <row r="116" spans="1:59" x14ac:dyDescent="0.2">
      <c r="BA116" s="3" t="s">
        <v>73</v>
      </c>
      <c r="BB116" s="227">
        <v>4.9285365156994194</v>
      </c>
      <c r="BC116" s="227">
        <v>5.4159377390928742E-2</v>
      </c>
      <c r="BD116" s="227">
        <v>0.95856728906349598</v>
      </c>
      <c r="BE116" s="227">
        <v>1.6244631609370001E-2</v>
      </c>
      <c r="BF116" s="227">
        <v>1.9925170100909999</v>
      </c>
      <c r="BG116" s="227">
        <v>1.5856310179969999E-2</v>
      </c>
    </row>
    <row r="117" spans="1:59" x14ac:dyDescent="0.2">
      <c r="BA117" s="19" t="s">
        <v>148</v>
      </c>
      <c r="BB117" s="237"/>
      <c r="BC117" s="237"/>
      <c r="BD117" s="237"/>
      <c r="BE117" s="237"/>
      <c r="BF117" s="237"/>
      <c r="BG117" s="237"/>
    </row>
    <row r="118" spans="1:59" x14ac:dyDescent="0.2">
      <c r="BA118" s="3" t="s">
        <v>407</v>
      </c>
      <c r="BB118" s="227">
        <v>4.9256428638971981</v>
      </c>
      <c r="BC118" s="227">
        <v>5.4104780442632075E-2</v>
      </c>
      <c r="BD118" s="227">
        <v>0.95866908780834104</v>
      </c>
      <c r="BE118" s="227">
        <v>1.0203708988570001E-2</v>
      </c>
      <c r="BF118" s="227">
        <v>1.9921660632762901</v>
      </c>
      <c r="BG118" s="227">
        <v>1.0543933461849999E-2</v>
      </c>
    </row>
    <row r="119" spans="1:59" x14ac:dyDescent="0.2">
      <c r="BA119" s="3" t="s">
        <v>406</v>
      </c>
      <c r="BB119" s="227">
        <v>4.9223715462058655</v>
      </c>
      <c r="BC119" s="227">
        <v>5.4183443859110593E-2</v>
      </c>
      <c r="BD119" s="227">
        <v>0.958484311266244</v>
      </c>
      <c r="BE119" s="227">
        <v>7.0378911476800003E-3</v>
      </c>
      <c r="BF119" s="227">
        <v>1.9922351370781399</v>
      </c>
      <c r="BG119" s="227">
        <v>8.9390214259799997E-3</v>
      </c>
    </row>
    <row r="120" spans="1:59" x14ac:dyDescent="0.2">
      <c r="BA120" s="3" t="s">
        <v>408</v>
      </c>
      <c r="BB120" s="227">
        <v>4.9235220617472102</v>
      </c>
      <c r="BC120" s="227">
        <v>5.4178541285245983E-2</v>
      </c>
      <c r="BD120" s="227">
        <v>0.95855965257717002</v>
      </c>
      <c r="BE120" s="227">
        <v>1.241915926661E-2</v>
      </c>
      <c r="BF120" s="227">
        <v>1.99280560679159</v>
      </c>
      <c r="BG120" s="227">
        <v>1.0957257078139999E-2</v>
      </c>
    </row>
    <row r="121" spans="1:59" x14ac:dyDescent="0.2">
      <c r="BA121" s="3" t="s">
        <v>409</v>
      </c>
      <c r="BB121" s="227">
        <v>4.9256769316508633</v>
      </c>
      <c r="BC121" s="227">
        <v>5.4180762747357336E-2</v>
      </c>
      <c r="BD121" s="227">
        <v>0.95854287981298403</v>
      </c>
      <c r="BE121" s="227">
        <v>1.2567161747720001E-2</v>
      </c>
      <c r="BF121" s="227">
        <v>1.99244272408368</v>
      </c>
      <c r="BG121" s="227">
        <v>1.149770594925E-2</v>
      </c>
    </row>
    <row r="122" spans="1:59" s="228" customFormat="1" x14ac:dyDescent="0.2">
      <c r="BA122" s="3" t="s">
        <v>410</v>
      </c>
      <c r="BB122" s="227">
        <v>4.9245227075460649</v>
      </c>
      <c r="BC122" s="227">
        <v>5.4078500178426865E-2</v>
      </c>
      <c r="BD122" s="227">
        <v>0.95856803003068602</v>
      </c>
      <c r="BE122" s="227">
        <v>1.347502719639E-2</v>
      </c>
      <c r="BF122" s="227">
        <v>1.99227420349734</v>
      </c>
      <c r="BG122" s="227">
        <v>1.350262458672E-2</v>
      </c>
    </row>
    <row r="123" spans="1:59" s="228" customFormat="1" ht="18" x14ac:dyDescent="0.2">
      <c r="B123" s="231"/>
      <c r="C123" s="232"/>
      <c r="D123" s="232"/>
      <c r="E123" s="232"/>
      <c r="F123" s="232"/>
      <c r="G123" s="232"/>
      <c r="H123" s="232"/>
      <c r="I123" s="232"/>
      <c r="J123" s="232"/>
      <c r="K123" s="231"/>
      <c r="L123" s="232"/>
      <c r="M123" s="232"/>
      <c r="N123" s="232"/>
      <c r="O123" s="232"/>
      <c r="P123" s="232"/>
      <c r="Q123" s="232"/>
      <c r="R123" s="232"/>
      <c r="S123" s="232"/>
      <c r="T123" s="232"/>
      <c r="BA123" s="3" t="s">
        <v>411</v>
      </c>
      <c r="BB123" s="227">
        <v>4.9245830179219228</v>
      </c>
      <c r="BC123" s="227">
        <v>5.4172843438094746E-2</v>
      </c>
      <c r="BD123" s="227">
        <v>0.958861375853029</v>
      </c>
      <c r="BE123" s="227">
        <v>9.2518917436200006E-3</v>
      </c>
      <c r="BF123" s="227">
        <v>1.99250161025887</v>
      </c>
      <c r="BG123" s="227">
        <v>1.1343556561379999E-2</v>
      </c>
    </row>
    <row r="124" spans="1:59" s="228" customFormat="1" ht="20" x14ac:dyDescent="0.2">
      <c r="A124" s="244" t="s">
        <v>267</v>
      </c>
      <c r="B124" s="247" t="s">
        <v>268</v>
      </c>
      <c r="C124" s="247"/>
      <c r="D124" s="247"/>
      <c r="E124" s="247"/>
      <c r="F124" s="247"/>
      <c r="G124" s="247"/>
      <c r="H124" s="247"/>
      <c r="I124" s="247"/>
      <c r="J124" s="247"/>
      <c r="K124" s="247" t="s">
        <v>269</v>
      </c>
      <c r="L124" s="247"/>
      <c r="M124" s="247"/>
      <c r="N124" s="247"/>
      <c r="O124" s="247"/>
      <c r="P124" s="247"/>
      <c r="Q124" s="247"/>
      <c r="R124" s="247"/>
      <c r="S124" s="247"/>
      <c r="T124" s="245" t="s">
        <v>270</v>
      </c>
      <c r="U124" s="245" t="s">
        <v>271</v>
      </c>
      <c r="V124" s="228" t="s">
        <v>272</v>
      </c>
      <c r="BA124" s="3" t="s">
        <v>412</v>
      </c>
      <c r="BB124" s="227">
        <v>4.925722797752778</v>
      </c>
      <c r="BC124" s="227">
        <v>5.4185345829489029E-2</v>
      </c>
      <c r="BD124" s="227">
        <v>0.95868563861235601</v>
      </c>
      <c r="BE124" s="227">
        <v>1.897613820615E-2</v>
      </c>
      <c r="BF124" s="227">
        <v>1.99163251352124</v>
      </c>
      <c r="BG124" s="227">
        <v>1.482237463561E-2</v>
      </c>
    </row>
    <row r="125" spans="1:59" s="228" customFormat="1" x14ac:dyDescent="0.2">
      <c r="A125" s="233" t="s">
        <v>167</v>
      </c>
      <c r="B125" s="234" t="s">
        <v>273</v>
      </c>
      <c r="C125" s="234" t="s">
        <v>273</v>
      </c>
      <c r="D125" s="234" t="s">
        <v>273</v>
      </c>
      <c r="E125" s="234" t="s">
        <v>273</v>
      </c>
      <c r="F125" s="234" t="s">
        <v>273</v>
      </c>
      <c r="G125" s="234" t="s">
        <v>273</v>
      </c>
      <c r="H125" s="234" t="s">
        <v>273</v>
      </c>
      <c r="I125" s="234" t="s">
        <v>273</v>
      </c>
      <c r="J125" s="234" t="s">
        <v>273</v>
      </c>
      <c r="K125" s="234" t="s">
        <v>273</v>
      </c>
      <c r="L125" s="234" t="s">
        <v>273</v>
      </c>
      <c r="M125" s="234" t="s">
        <v>273</v>
      </c>
      <c r="N125" s="234" t="s">
        <v>273</v>
      </c>
      <c r="O125" s="234" t="s">
        <v>273</v>
      </c>
      <c r="P125" s="234" t="s">
        <v>273</v>
      </c>
      <c r="Q125" s="234" t="s">
        <v>273</v>
      </c>
      <c r="R125" s="234" t="s">
        <v>273</v>
      </c>
      <c r="S125" s="234" t="s">
        <v>273</v>
      </c>
      <c r="T125" s="234" t="s">
        <v>273</v>
      </c>
      <c r="U125" s="234" t="s">
        <v>273</v>
      </c>
      <c r="V125" s="234" t="s">
        <v>273</v>
      </c>
      <c r="BA125" s="3" t="s">
        <v>413</v>
      </c>
      <c r="BB125" s="227">
        <v>4.9229917498871272</v>
      </c>
      <c r="BC125" s="227">
        <v>5.4220656813681115E-2</v>
      </c>
      <c r="BD125" s="227">
        <v>0.95860364631587103</v>
      </c>
      <c r="BE125" s="227">
        <v>7.6048480543400004E-3</v>
      </c>
      <c r="BF125" s="227">
        <v>1.99232782953695</v>
      </c>
      <c r="BG125" s="227">
        <v>7.0179119139099997E-3</v>
      </c>
    </row>
    <row r="126" spans="1:59" s="228" customFormat="1" x14ac:dyDescent="0.2">
      <c r="A126" s="233" t="s">
        <v>274</v>
      </c>
      <c r="B126" s="234" t="s">
        <v>388</v>
      </c>
      <c r="C126" s="234" t="s">
        <v>389</v>
      </c>
      <c r="D126" s="234" t="s">
        <v>390</v>
      </c>
      <c r="E126" s="234" t="s">
        <v>391</v>
      </c>
      <c r="F126" s="234" t="s">
        <v>397</v>
      </c>
      <c r="G126" s="234" t="s">
        <v>398</v>
      </c>
      <c r="H126" s="234" t="s">
        <v>399</v>
      </c>
      <c r="I126" s="234" t="s">
        <v>400</v>
      </c>
      <c r="J126" s="234" t="s">
        <v>401</v>
      </c>
      <c r="K126" s="234" t="s">
        <v>392</v>
      </c>
      <c r="L126" s="234" t="s">
        <v>393</v>
      </c>
      <c r="M126" s="234" t="s">
        <v>394</v>
      </c>
      <c r="N126" s="234" t="s">
        <v>395</v>
      </c>
      <c r="O126" s="234" t="s">
        <v>396</v>
      </c>
      <c r="P126" s="234" t="s">
        <v>402</v>
      </c>
      <c r="Q126" s="234" t="s">
        <v>403</v>
      </c>
      <c r="R126" s="234" t="s">
        <v>404</v>
      </c>
      <c r="S126" s="234" t="s">
        <v>405</v>
      </c>
      <c r="T126" s="234" t="s">
        <v>404</v>
      </c>
      <c r="U126" s="234" t="s">
        <v>404</v>
      </c>
      <c r="V126" s="234" t="s">
        <v>404</v>
      </c>
      <c r="BA126" s="3" t="s">
        <v>414</v>
      </c>
      <c r="BB126" s="227">
        <v>4.922558830514844</v>
      </c>
      <c r="BC126" s="227">
        <v>5.4162213829674337E-2</v>
      </c>
      <c r="BD126" s="227">
        <v>0.95842718628239898</v>
      </c>
      <c r="BE126" s="227">
        <v>2.4662390818820001E-2</v>
      </c>
      <c r="BF126" s="227">
        <v>1.9922159067352201</v>
      </c>
      <c r="BG126" s="227">
        <v>1.7939272510369999E-2</v>
      </c>
    </row>
    <row r="127" spans="1:59" s="228" customFormat="1" x14ac:dyDescent="0.2">
      <c r="A127" s="233" t="s">
        <v>132</v>
      </c>
      <c r="B127" s="235">
        <v>4.9301327711358702</v>
      </c>
      <c r="C127" s="235">
        <v>4.9285657056296559</v>
      </c>
      <c r="D127" s="235">
        <v>4.9288277863616825</v>
      </c>
      <c r="E127" s="235">
        <v>4.9291043909706405</v>
      </c>
      <c r="F127" s="235">
        <v>4.9289678507692152</v>
      </c>
      <c r="G127" s="235">
        <v>4.9271603865703932</v>
      </c>
      <c r="H127" s="235">
        <v>4.9275258849328178</v>
      </c>
      <c r="I127" s="235">
        <v>4.9274606687451374</v>
      </c>
      <c r="J127" s="235">
        <v>4.927328053041534</v>
      </c>
      <c r="K127" s="235">
        <v>4.9292648109326196</v>
      </c>
      <c r="L127" s="235">
        <v>4.9283555121079594</v>
      </c>
      <c r="M127" s="235">
        <v>4.9325935301683757</v>
      </c>
      <c r="N127" s="235">
        <v>4.9290763604629744</v>
      </c>
      <c r="O127" s="235">
        <v>4.9281184638499536</v>
      </c>
      <c r="P127" s="235">
        <v>4.9275994801299241</v>
      </c>
      <c r="Q127" s="235">
        <v>4.9298128158229533</v>
      </c>
      <c r="R127" s="235">
        <v>4.9272978766105311</v>
      </c>
      <c r="S127" s="235">
        <v>4.9258765661869788</v>
      </c>
      <c r="T127" s="235">
        <v>4.9274606687451374</v>
      </c>
      <c r="U127" s="235">
        <v>4.9274606687451374</v>
      </c>
      <c r="V127" s="235">
        <v>4.9274606687451374</v>
      </c>
      <c r="BA127" s="3" t="s">
        <v>415</v>
      </c>
      <c r="BB127" s="227">
        <v>4.9216062117808814</v>
      </c>
      <c r="BC127" s="227">
        <v>5.4102863240956811E-2</v>
      </c>
      <c r="BD127" s="227">
        <v>0.95857545121358601</v>
      </c>
      <c r="BE127" s="227">
        <v>1.246738039934E-2</v>
      </c>
      <c r="BF127" s="227">
        <v>1.9925174738058899</v>
      </c>
      <c r="BG127" s="227">
        <v>9.3257899188500006E-3</v>
      </c>
    </row>
    <row r="128" spans="1:59" s="228" customFormat="1" x14ac:dyDescent="0.2">
      <c r="A128" s="242" t="s">
        <v>178</v>
      </c>
      <c r="B128" s="235">
        <v>5.4098446259414394E-2</v>
      </c>
      <c r="C128" s="235">
        <v>5.4146577031598239E-2</v>
      </c>
      <c r="D128" s="235">
        <v>5.4129623491078679E-2</v>
      </c>
      <c r="E128" s="235">
        <v>5.4114893777889188E-2</v>
      </c>
      <c r="F128" s="235">
        <v>5.4111666964113327E-2</v>
      </c>
      <c r="G128" s="235">
        <v>5.4101173876110929E-2</v>
      </c>
      <c r="H128" s="235">
        <v>5.4116498172588685E-2</v>
      </c>
      <c r="I128" s="235">
        <v>5.4112553306455459E-2</v>
      </c>
      <c r="J128" s="235">
        <v>5.4061527854894507E-2</v>
      </c>
      <c r="K128" s="235">
        <v>5.4155226211047208E-2</v>
      </c>
      <c r="L128" s="235">
        <v>5.4119473163145776E-2</v>
      </c>
      <c r="M128" s="235">
        <v>5.4198885544247719E-2</v>
      </c>
      <c r="N128" s="235">
        <v>5.4183789882862272E-2</v>
      </c>
      <c r="O128" s="235">
        <v>5.4181938209700534E-2</v>
      </c>
      <c r="P128" s="235">
        <v>5.4152568922367285E-2</v>
      </c>
      <c r="Q128" s="235">
        <v>5.4150339167408836E-2</v>
      </c>
      <c r="R128" s="235">
        <v>5.414941614464916E-2</v>
      </c>
      <c r="S128" s="235">
        <v>5.4182134926651714E-2</v>
      </c>
      <c r="T128" s="235">
        <v>5.4112553306455459E-2</v>
      </c>
      <c r="U128" s="235">
        <v>5.4112553306455459E-2</v>
      </c>
      <c r="V128" s="235">
        <v>5.4112553306455459E-2</v>
      </c>
      <c r="BA128" s="3" t="s">
        <v>416</v>
      </c>
      <c r="BB128" s="227">
        <v>4.9242765405903945</v>
      </c>
      <c r="BC128" s="227">
        <v>5.4121216415785989E-2</v>
      </c>
      <c r="BD128" s="227">
        <v>0.95837491823090204</v>
      </c>
      <c r="BE128" s="227">
        <v>1.514017578277E-2</v>
      </c>
      <c r="BF128" s="227">
        <v>1.9926557707268</v>
      </c>
      <c r="BG128" s="227">
        <v>1.0783663642640001E-2</v>
      </c>
    </row>
    <row r="129" spans="1:59" s="228" customFormat="1" x14ac:dyDescent="0.2">
      <c r="A129" s="233" t="s">
        <v>275</v>
      </c>
      <c r="B129" s="236">
        <v>2.3183597507508075E-6</v>
      </c>
      <c r="C129" s="236">
        <v>2.3100040621942607E-6</v>
      </c>
      <c r="D129" s="236">
        <v>2.2342012142088378E-6</v>
      </c>
      <c r="E129" s="236">
        <v>2.2498855724307065E-6</v>
      </c>
      <c r="F129" s="236">
        <v>2.2601890148868174E-6</v>
      </c>
      <c r="G129" s="236">
        <v>2.4766618596556477E-6</v>
      </c>
      <c r="H129" s="236">
        <v>2.2434880735352952E-6</v>
      </c>
      <c r="I129" s="236">
        <v>2.2467292789319943E-6</v>
      </c>
      <c r="J129" s="236">
        <v>2.3201706590986656E-6</v>
      </c>
      <c r="K129" s="236">
        <v>3.3892393076860519E-6</v>
      </c>
      <c r="L129" s="236">
        <v>3.3637511515761139E-6</v>
      </c>
      <c r="M129" s="236">
        <v>3.4422308399342138E-6</v>
      </c>
      <c r="N129" s="236">
        <v>3.3750312198931803E-6</v>
      </c>
      <c r="O129" s="236">
        <v>3.3914518382488041E-6</v>
      </c>
      <c r="P129" s="236">
        <v>3.4380325041628862E-6</v>
      </c>
      <c r="Q129" s="236">
        <v>3.3923425443865857E-6</v>
      </c>
      <c r="R129" s="236">
        <v>3.3759060128478943E-6</v>
      </c>
      <c r="S129" s="236">
        <v>3.411278367996338E-6</v>
      </c>
      <c r="T129" s="236">
        <v>6.1565273630001434E-8</v>
      </c>
      <c r="U129" s="236">
        <v>3.3759060128478943E-6</v>
      </c>
      <c r="V129" s="236">
        <v>2.6259569328099553E-7</v>
      </c>
      <c r="AA129" s="236"/>
      <c r="AB129" s="236"/>
      <c r="AC129" s="236"/>
      <c r="BA129" s="3" t="s">
        <v>417</v>
      </c>
      <c r="BB129" s="227">
        <v>4.9251982956780251</v>
      </c>
      <c r="BC129" s="227">
        <v>5.4150468504342388E-2</v>
      </c>
      <c r="BD129" s="227">
        <v>0.95880892337349599</v>
      </c>
      <c r="BE129" s="227">
        <v>1.5809921369789998E-2</v>
      </c>
      <c r="BF129" s="227">
        <v>1.9921773281325099</v>
      </c>
      <c r="BG129" s="227">
        <v>1.2962165641940001E-2</v>
      </c>
    </row>
    <row r="130" spans="1:59" s="228" customFormat="1" x14ac:dyDescent="0.2">
      <c r="A130" s="233" t="s">
        <v>276</v>
      </c>
      <c r="B130" s="236">
        <v>1.4116793754629089E-9</v>
      </c>
      <c r="C130" s="236">
        <v>1.4685238243317439E-9</v>
      </c>
      <c r="D130" s="236">
        <v>1.4082541389340107E-9</v>
      </c>
      <c r="E130" s="236">
        <v>1.3986952814284768E-9</v>
      </c>
      <c r="F130" s="236">
        <v>1.3980199560816782E-9</v>
      </c>
      <c r="G130" s="236">
        <v>1.6721920089965386E-9</v>
      </c>
      <c r="H130" s="236">
        <v>1.3685631781482991E-9</v>
      </c>
      <c r="I130" s="236">
        <v>1.3756397490535999E-9</v>
      </c>
      <c r="J130" s="236">
        <v>1.3980186647279858E-9</v>
      </c>
      <c r="K130" s="236">
        <v>2.0840405066566222E-9</v>
      </c>
      <c r="L130" s="236">
        <v>2.0502731586773148E-9</v>
      </c>
      <c r="M130" s="236">
        <v>2.0947707560560635E-9</v>
      </c>
      <c r="N130" s="236">
        <v>2.0682653508005091E-9</v>
      </c>
      <c r="O130" s="236">
        <v>2.0650804630324963E-9</v>
      </c>
      <c r="P130" s="236">
        <v>2.0958777936028028E-9</v>
      </c>
      <c r="Q130" s="236">
        <v>2.0879150871917295E-9</v>
      </c>
      <c r="R130" s="236">
        <v>2.0649474880035071E-9</v>
      </c>
      <c r="S130" s="236">
        <v>2.091725172822791E-9</v>
      </c>
      <c r="T130" s="236">
        <v>3.5498177251406187E-11</v>
      </c>
      <c r="U130" s="236">
        <v>2.0649474880035071E-9</v>
      </c>
      <c r="V130" s="236">
        <v>1.7599141984266761E-10</v>
      </c>
      <c r="AA130" s="236"/>
      <c r="AB130" s="236"/>
      <c r="AC130" s="236"/>
      <c r="BA130" s="3" t="s">
        <v>418</v>
      </c>
      <c r="BB130" s="227">
        <v>4.9242919469580224</v>
      </c>
      <c r="BC130" s="227">
        <v>5.420381439062999E-2</v>
      </c>
      <c r="BD130" s="227">
        <v>0.95866963235281499</v>
      </c>
      <c r="BE130" s="227">
        <v>1.525312965712E-2</v>
      </c>
      <c r="BF130" s="227">
        <v>1.9917579694049199</v>
      </c>
      <c r="BG130" s="227">
        <v>1.2884966804880001E-2</v>
      </c>
    </row>
    <row r="131" spans="1:59" s="228" customFormat="1" x14ac:dyDescent="0.2">
      <c r="A131" s="233" t="s">
        <v>277</v>
      </c>
      <c r="B131" s="236">
        <v>-2.5439408269137951E-8</v>
      </c>
      <c r="C131" s="236">
        <v>-2.5378339331874007E-8</v>
      </c>
      <c r="D131" s="236">
        <v>-2.4536558340113343E-8</v>
      </c>
      <c r="E131" s="236">
        <v>-2.470069795793423E-8</v>
      </c>
      <c r="F131" s="236">
        <v>-2.4813023527921053E-8</v>
      </c>
      <c r="G131" s="236">
        <v>-2.719422616458154E-8</v>
      </c>
      <c r="H131" s="236">
        <v>-2.4639082790602669E-8</v>
      </c>
      <c r="I131" s="236">
        <v>-2.4673207163791203E-8</v>
      </c>
      <c r="J131" s="236">
        <v>-2.5456387186874011E-8</v>
      </c>
      <c r="K131" s="236">
        <v>-3.7235780269712151E-8</v>
      </c>
      <c r="L131" s="236">
        <v>-3.6938171308457425E-8</v>
      </c>
      <c r="M131" s="236">
        <v>-3.7822916923808557E-8</v>
      </c>
      <c r="N131" s="236">
        <v>-3.7100659250005165E-8</v>
      </c>
      <c r="O131" s="236">
        <v>-3.7287138141890048E-8</v>
      </c>
      <c r="P131" s="236">
        <v>-3.7782756672851742E-8</v>
      </c>
      <c r="Q131" s="236">
        <v>-3.7262368007353918E-8</v>
      </c>
      <c r="R131" s="236">
        <v>-3.7100119402700629E-8</v>
      </c>
      <c r="S131" s="236">
        <v>-3.752232568633351E-8</v>
      </c>
      <c r="T131" s="236">
        <v>-2.9339396927061489E-10</v>
      </c>
      <c r="U131" s="236">
        <v>-3.7100119402700629E-8</v>
      </c>
      <c r="V131" s="236">
        <v>-2.8858420638142445E-9</v>
      </c>
      <c r="AA131" s="236"/>
      <c r="AB131" s="236"/>
      <c r="AC131" s="236"/>
      <c r="BA131" s="19" t="s">
        <v>146</v>
      </c>
      <c r="BB131" s="237"/>
      <c r="BC131" s="237"/>
      <c r="BD131" s="237"/>
      <c r="BE131" s="237"/>
      <c r="BF131" s="237"/>
      <c r="BG131" s="237"/>
    </row>
    <row r="132" spans="1:59" s="228" customFormat="1" x14ac:dyDescent="0.2">
      <c r="A132" s="228" t="s">
        <v>278</v>
      </c>
      <c r="B132" s="243">
        <v>0.95</v>
      </c>
      <c r="C132" s="243">
        <v>0.95</v>
      </c>
      <c r="D132" s="243">
        <v>0.95</v>
      </c>
      <c r="E132" s="243">
        <v>0.95</v>
      </c>
      <c r="F132" s="243">
        <v>0.95</v>
      </c>
      <c r="G132" s="243">
        <v>0.95</v>
      </c>
      <c r="H132" s="243">
        <v>0.95</v>
      </c>
      <c r="I132" s="243">
        <v>0.95</v>
      </c>
      <c r="J132" s="243">
        <v>0.95</v>
      </c>
      <c r="K132" s="243">
        <v>0.95</v>
      </c>
      <c r="L132" s="243">
        <v>0.95</v>
      </c>
      <c r="M132" s="243">
        <v>0.95</v>
      </c>
      <c r="N132" s="243">
        <v>0.95</v>
      </c>
      <c r="O132" s="243">
        <v>0.95</v>
      </c>
      <c r="P132" s="243">
        <v>0.95</v>
      </c>
      <c r="Q132" s="243">
        <v>0.95</v>
      </c>
      <c r="R132" s="243">
        <v>0.95</v>
      </c>
      <c r="S132" s="243">
        <v>0.95</v>
      </c>
      <c r="T132" s="243">
        <v>0.95</v>
      </c>
      <c r="U132" s="243">
        <v>0.95</v>
      </c>
      <c r="V132" s="243">
        <v>0.95</v>
      </c>
      <c r="BA132" s="3"/>
      <c r="BB132" s="227">
        <v>4.9258058116927392</v>
      </c>
      <c r="BC132" s="227">
        <v>5.409790223588698E-2</v>
      </c>
      <c r="BD132" s="227">
        <v>0.95822219300703404</v>
      </c>
      <c r="BE132" s="227">
        <v>9.1812575040049998E-2</v>
      </c>
      <c r="BF132" s="227">
        <v>1.99493584038822</v>
      </c>
      <c r="BG132" s="227">
        <v>9.4049695866831998E-2</v>
      </c>
    </row>
    <row r="133" spans="1:59" s="228" customFormat="1" x14ac:dyDescent="0.2">
      <c r="A133" s="228" t="s">
        <v>279</v>
      </c>
      <c r="B133" s="228">
        <f t="shared" ref="B133:V133" si="44">_xlfn.CHISQ.INV(B132,2)</f>
        <v>5.9914645471079799</v>
      </c>
      <c r="C133" s="228">
        <f t="shared" si="44"/>
        <v>5.9914645471079799</v>
      </c>
      <c r="D133" s="228">
        <f t="shared" si="44"/>
        <v>5.9914645471079799</v>
      </c>
      <c r="E133" s="228">
        <f t="shared" si="44"/>
        <v>5.9914645471079799</v>
      </c>
      <c r="F133" s="228">
        <f t="shared" si="44"/>
        <v>5.9914645471079799</v>
      </c>
      <c r="G133" s="228">
        <f t="shared" si="44"/>
        <v>5.9914645471079799</v>
      </c>
      <c r="H133" s="228">
        <f t="shared" si="44"/>
        <v>5.9914645471079799</v>
      </c>
      <c r="I133" s="228">
        <f t="shared" si="44"/>
        <v>5.9914645471079799</v>
      </c>
      <c r="J133" s="228">
        <f t="shared" si="44"/>
        <v>5.9914645471079799</v>
      </c>
      <c r="K133" s="228">
        <f t="shared" si="44"/>
        <v>5.9914645471079799</v>
      </c>
      <c r="L133" s="228">
        <f t="shared" si="44"/>
        <v>5.9914645471079799</v>
      </c>
      <c r="M133" s="228">
        <f t="shared" si="44"/>
        <v>5.9914645471079799</v>
      </c>
      <c r="N133" s="228">
        <f t="shared" si="44"/>
        <v>5.9914645471079799</v>
      </c>
      <c r="O133" s="228">
        <f t="shared" si="44"/>
        <v>5.9914645471079799</v>
      </c>
      <c r="P133" s="228">
        <f t="shared" si="44"/>
        <v>5.9914645471079799</v>
      </c>
      <c r="Q133" s="228">
        <f t="shared" si="44"/>
        <v>5.9914645471079799</v>
      </c>
      <c r="R133" s="228">
        <f t="shared" si="44"/>
        <v>5.9914645471079799</v>
      </c>
      <c r="S133" s="228">
        <f t="shared" si="44"/>
        <v>5.9914645471079799</v>
      </c>
      <c r="T133" s="228">
        <f t="shared" si="44"/>
        <v>5.9914645471079799</v>
      </c>
      <c r="U133" s="228">
        <f t="shared" si="44"/>
        <v>5.9914645471079799</v>
      </c>
      <c r="V133" s="228">
        <f t="shared" si="44"/>
        <v>5.9914645471079799</v>
      </c>
      <c r="BA133" s="3"/>
      <c r="BB133" s="227">
        <v>4.9205361016752667</v>
      </c>
      <c r="BC133" s="227">
        <v>5.4104586908851733E-2</v>
      </c>
      <c r="BD133" s="227">
        <v>0.95863157538227495</v>
      </c>
      <c r="BE133" s="227">
        <v>5.3085855982254002E-2</v>
      </c>
      <c r="BF133" s="227">
        <v>1.9930125064876001</v>
      </c>
      <c r="BG133" s="227">
        <v>2.9935421820893E-2</v>
      </c>
    </row>
    <row r="134" spans="1:59" s="228" customFormat="1" x14ac:dyDescent="0.2">
      <c r="A134" s="228" t="s">
        <v>280</v>
      </c>
      <c r="B134" s="228">
        <f t="shared" ref="B134:V134" si="45">B129+B130</f>
        <v>2.3197714301262703E-6</v>
      </c>
      <c r="C134" s="228">
        <f t="shared" si="45"/>
        <v>2.3114725860185925E-6</v>
      </c>
      <c r="D134" s="228">
        <f t="shared" si="45"/>
        <v>2.2356094683477717E-6</v>
      </c>
      <c r="E134" s="228">
        <f t="shared" si="45"/>
        <v>2.2512842677121351E-6</v>
      </c>
      <c r="F134" s="228">
        <f t="shared" si="45"/>
        <v>2.2615870348428993E-6</v>
      </c>
      <c r="G134" s="228">
        <f t="shared" si="45"/>
        <v>2.4783340516646443E-6</v>
      </c>
      <c r="H134" s="228">
        <f t="shared" si="45"/>
        <v>2.2448566367134437E-6</v>
      </c>
      <c r="I134" s="228">
        <f t="shared" si="45"/>
        <v>2.2481049186810479E-6</v>
      </c>
      <c r="J134" s="228">
        <f t="shared" si="45"/>
        <v>2.3215686777633937E-6</v>
      </c>
      <c r="K134" s="228">
        <f t="shared" si="45"/>
        <v>3.3913233481927085E-6</v>
      </c>
      <c r="L134" s="228">
        <f t="shared" si="45"/>
        <v>3.3658014247347915E-6</v>
      </c>
      <c r="M134" s="228">
        <f t="shared" si="45"/>
        <v>3.4443256106902697E-6</v>
      </c>
      <c r="N134" s="228">
        <f t="shared" si="45"/>
        <v>3.3770994852439806E-6</v>
      </c>
      <c r="O134" s="228">
        <f t="shared" si="45"/>
        <v>3.3935169187118367E-6</v>
      </c>
      <c r="P134" s="228">
        <f t="shared" si="45"/>
        <v>3.4401283819564889E-6</v>
      </c>
      <c r="Q134" s="228">
        <f t="shared" si="45"/>
        <v>3.3944304594737774E-6</v>
      </c>
      <c r="R134" s="228">
        <f t="shared" si="45"/>
        <v>3.3779709603358979E-6</v>
      </c>
      <c r="S134" s="228">
        <f t="shared" si="45"/>
        <v>3.413370093169161E-6</v>
      </c>
      <c r="T134" s="228">
        <f t="shared" si="45"/>
        <v>6.1600771807252839E-8</v>
      </c>
      <c r="U134" s="228">
        <f t="shared" si="45"/>
        <v>3.3779709603358979E-6</v>
      </c>
      <c r="V134" s="228">
        <f t="shared" si="45"/>
        <v>2.6277168470083822E-7</v>
      </c>
      <c r="BA134" s="3"/>
      <c r="BB134" s="227">
        <v>4.9205576314056314</v>
      </c>
      <c r="BC134" s="227">
        <v>5.4076600102772945E-2</v>
      </c>
      <c r="BD134" s="227">
        <v>0.95939097537312601</v>
      </c>
      <c r="BE134" s="227">
        <v>0.11838372839747401</v>
      </c>
      <c r="BF134" s="227">
        <v>1.98700605955593</v>
      </c>
      <c r="BG134" s="227">
        <v>7.6613558318629996E-2</v>
      </c>
    </row>
    <row r="135" spans="1:59" s="228" customFormat="1" x14ac:dyDescent="0.2">
      <c r="A135" s="228" t="s">
        <v>281</v>
      </c>
      <c r="B135" s="228">
        <f t="shared" ref="B135:V135" si="46">B129*B130-B131^2</f>
        <v>2.6256171519543607E-15</v>
      </c>
      <c r="C135" s="228">
        <f t="shared" si="46"/>
        <v>2.748235892391636E-15</v>
      </c>
      <c r="D135" s="228">
        <f t="shared" si="46"/>
        <v>2.5442804119432022E-15</v>
      </c>
      <c r="E135" s="228">
        <f t="shared" si="46"/>
        <v>2.5367798543037405E-15</v>
      </c>
      <c r="F135" s="228">
        <f t="shared" si="46"/>
        <v>2.5441032107311966E-15</v>
      </c>
      <c r="G135" s="228">
        <f t="shared" si="46"/>
        <v>3.4019282340122692E-15</v>
      </c>
      <c r="H135" s="228">
        <f t="shared" si="46"/>
        <v>2.4632707672930961E-15</v>
      </c>
      <c r="I135" s="228">
        <f t="shared" si="46"/>
        <v>2.4819229497140263E-15</v>
      </c>
      <c r="J135" s="228">
        <f t="shared" si="46"/>
        <v>2.5956142381661236E-15</v>
      </c>
      <c r="K135" s="228">
        <f t="shared" si="46"/>
        <v>5.6768086716762942E-15</v>
      </c>
      <c r="L135" s="228">
        <f t="shared" si="46"/>
        <v>5.532180198933467E-15</v>
      </c>
      <c r="M135" s="228">
        <f t="shared" si="46"/>
        <v>5.780111454463168E-15</v>
      </c>
      <c r="N135" s="228">
        <f t="shared" si="46"/>
        <v>5.6040012131900448E-15</v>
      </c>
      <c r="O135" s="228">
        <f t="shared" si="46"/>
        <v>5.6132902616708596E-15</v>
      </c>
      <c r="P135" s="228">
        <f t="shared" si="46"/>
        <v>5.7781592773597056E-15</v>
      </c>
      <c r="Q135" s="228">
        <f t="shared" si="46"/>
        <v>5.6944391098316583E-15</v>
      </c>
      <c r="R135" s="228">
        <f t="shared" si="46"/>
        <v>5.594649781271551E-15</v>
      </c>
      <c r="S135" s="228">
        <f t="shared" si="46"/>
        <v>5.7275319089325054E-15</v>
      </c>
      <c r="T135" s="228">
        <f t="shared" si="46"/>
        <v>2.0993749746447475E-18</v>
      </c>
      <c r="U135" s="228">
        <f t="shared" si="46"/>
        <v>5.594649781271551E-15</v>
      </c>
      <c r="V135" s="228">
        <f t="shared" si="46"/>
        <v>3.7886504487812396E-17</v>
      </c>
      <c r="BA135" s="3"/>
      <c r="BB135" s="227">
        <v>4.9231834045053731</v>
      </c>
      <c r="BC135" s="227">
        <v>5.425825882254344E-2</v>
      </c>
      <c r="BD135" s="227">
        <v>0.959725629660512</v>
      </c>
      <c r="BE135" s="227">
        <v>4.3597497261593003E-2</v>
      </c>
      <c r="BF135" s="227">
        <v>1.98925097683166</v>
      </c>
      <c r="BG135" s="227">
        <v>3.1316668262817003E-2</v>
      </c>
    </row>
    <row r="136" spans="1:59" s="228" customFormat="1" x14ac:dyDescent="0.2">
      <c r="A136" s="228" t="s">
        <v>282</v>
      </c>
      <c r="B136" s="228">
        <f t="shared" ref="B136:V136" si="47">(B134+SQRT(B134^2-4*B135))/2</f>
        <v>2.3186390343056587E-6</v>
      </c>
      <c r="C136" s="228">
        <f t="shared" si="47"/>
        <v>2.310283019255782E-6</v>
      </c>
      <c r="D136" s="228">
        <f t="shared" si="47"/>
        <v>2.2344708182516681E-6</v>
      </c>
      <c r="E136" s="228">
        <f t="shared" si="47"/>
        <v>2.2501568886093068E-6</v>
      </c>
      <c r="F136" s="228">
        <f t="shared" si="47"/>
        <v>2.2604615553120696E-6</v>
      </c>
      <c r="G136" s="228">
        <f t="shared" si="47"/>
        <v>2.4769606231966448E-6</v>
      </c>
      <c r="H136" s="228">
        <f t="shared" si="47"/>
        <v>2.2437588044676656E-6</v>
      </c>
      <c r="I136" s="228">
        <f t="shared" si="47"/>
        <v>2.2470003692632267E-6</v>
      </c>
      <c r="J136" s="228">
        <f t="shared" si="47"/>
        <v>2.3204500955352473E-6</v>
      </c>
      <c r="K136" s="228">
        <f t="shared" si="47"/>
        <v>3.3896485997624215E-6</v>
      </c>
      <c r="L136" s="228">
        <f t="shared" si="47"/>
        <v>3.3641569770360972E-6</v>
      </c>
      <c r="M136" s="228">
        <f t="shared" si="47"/>
        <v>3.4426466374864781E-6</v>
      </c>
      <c r="N136" s="228">
        <f t="shared" si="47"/>
        <v>3.3754392565189733E-6</v>
      </c>
      <c r="O136" s="228">
        <f t="shared" si="47"/>
        <v>3.3918619898620048E-6</v>
      </c>
      <c r="P136" s="228">
        <f t="shared" si="47"/>
        <v>3.4384479262970709E-6</v>
      </c>
      <c r="Q136" s="228">
        <f t="shared" si="47"/>
        <v>3.3927520464828442E-6</v>
      </c>
      <c r="R136" s="228">
        <f t="shared" si="47"/>
        <v>3.3763139314295537E-6</v>
      </c>
      <c r="S136" s="228">
        <f t="shared" si="47"/>
        <v>3.4116912976952556E-6</v>
      </c>
      <c r="T136" s="228">
        <f t="shared" si="47"/>
        <v>6.1566672596005534E-8</v>
      </c>
      <c r="U136" s="228">
        <f t="shared" si="47"/>
        <v>3.3763139314295537E-6</v>
      </c>
      <c r="V136" s="228">
        <f t="shared" si="47"/>
        <v>2.6262742518772483E-7</v>
      </c>
      <c r="BA136" s="3"/>
      <c r="BB136" s="227">
        <v>4.9238045319236958</v>
      </c>
      <c r="BC136" s="227">
        <v>5.4145377053942526E-2</v>
      </c>
      <c r="BD136" s="227">
        <v>0.95966977360611805</v>
      </c>
      <c r="BE136" s="227">
        <v>2.3862257967775E-2</v>
      </c>
      <c r="BF136" s="227">
        <v>1.9877413848183001</v>
      </c>
      <c r="BG136" s="227">
        <v>2.7528111866087002E-2</v>
      </c>
    </row>
    <row r="137" spans="1:59" s="228" customFormat="1" x14ac:dyDescent="0.2">
      <c r="A137" s="228" t="s">
        <v>283</v>
      </c>
      <c r="B137" s="228">
        <f t="shared" ref="B137:V137" si="48">B134-B136</f>
        <v>1.1323958206116239E-9</v>
      </c>
      <c r="C137" s="228">
        <f t="shared" si="48"/>
        <v>1.1895667628104893E-9</v>
      </c>
      <c r="D137" s="228">
        <f t="shared" si="48"/>
        <v>1.1386500961036125E-9</v>
      </c>
      <c r="E137" s="228">
        <f t="shared" si="48"/>
        <v>1.1273791028282968E-9</v>
      </c>
      <c r="F137" s="228">
        <f t="shared" si="48"/>
        <v>1.1254795308296939E-9</v>
      </c>
      <c r="G137" s="228">
        <f t="shared" si="48"/>
        <v>1.3734284679995331E-9</v>
      </c>
      <c r="H137" s="228">
        <f t="shared" si="48"/>
        <v>1.0978322457780979E-9</v>
      </c>
      <c r="I137" s="228">
        <f t="shared" si="48"/>
        <v>1.1045494178211969E-9</v>
      </c>
      <c r="J137" s="228">
        <f t="shared" si="48"/>
        <v>1.1185822281463564E-9</v>
      </c>
      <c r="K137" s="228">
        <f t="shared" si="48"/>
        <v>1.6747484302870255E-9</v>
      </c>
      <c r="L137" s="228">
        <f t="shared" si="48"/>
        <v>1.6444476986942823E-9</v>
      </c>
      <c r="M137" s="228">
        <f t="shared" si="48"/>
        <v>1.6789732037916597E-9</v>
      </c>
      <c r="N137" s="228">
        <f t="shared" si="48"/>
        <v>1.6602287250073257E-9</v>
      </c>
      <c r="O137" s="228">
        <f t="shared" si="48"/>
        <v>1.6549288498318626E-9</v>
      </c>
      <c r="P137" s="228">
        <f t="shared" si="48"/>
        <v>1.6804556594179638E-9</v>
      </c>
      <c r="Q137" s="228">
        <f t="shared" si="48"/>
        <v>1.6784129909332133E-9</v>
      </c>
      <c r="R137" s="228">
        <f t="shared" si="48"/>
        <v>1.6570289063442012E-9</v>
      </c>
      <c r="S137" s="228">
        <f t="shared" si="48"/>
        <v>1.6787954739053739E-9</v>
      </c>
      <c r="T137" s="228">
        <f t="shared" si="48"/>
        <v>3.4099211247304521E-11</v>
      </c>
      <c r="U137" s="228">
        <f t="shared" si="48"/>
        <v>1.6570289063442012E-9</v>
      </c>
      <c r="V137" s="228">
        <f t="shared" si="48"/>
        <v>1.442595131133864E-10</v>
      </c>
      <c r="BA137" s="3"/>
      <c r="BB137" s="227">
        <v>4.9207000462430663</v>
      </c>
      <c r="BC137" s="227">
        <v>5.3992324592409255E-2</v>
      </c>
      <c r="BD137" s="227">
        <v>0.95773705163491696</v>
      </c>
      <c r="BE137" s="227">
        <v>4.4934759274047997E-2</v>
      </c>
      <c r="BF137" s="227">
        <v>1.9904925008507</v>
      </c>
      <c r="BG137" s="227">
        <v>4.1227629851681998E-2</v>
      </c>
    </row>
    <row r="138" spans="1:59" s="228" customFormat="1" x14ac:dyDescent="0.2">
      <c r="A138" s="228" t="s">
        <v>284</v>
      </c>
      <c r="B138" s="228">
        <f t="shared" ref="B138:V138" si="49">SQRT(B136)*SQRT(B133)</f>
        <v>3.7272031835658003E-3</v>
      </c>
      <c r="C138" s="228">
        <f t="shared" si="49"/>
        <v>3.7204809909011228E-3</v>
      </c>
      <c r="D138" s="228">
        <f t="shared" si="49"/>
        <v>3.6589278059429142E-3</v>
      </c>
      <c r="E138" s="228">
        <f t="shared" si="49"/>
        <v>3.6717482516552603E-3</v>
      </c>
      <c r="F138" s="228">
        <f t="shared" si="49"/>
        <v>3.6801460933980367E-3</v>
      </c>
      <c r="G138" s="228">
        <f t="shared" si="49"/>
        <v>3.8523527562341932E-3</v>
      </c>
      <c r="H138" s="228">
        <f t="shared" si="49"/>
        <v>3.6665244209236358E-3</v>
      </c>
      <c r="I138" s="228">
        <f t="shared" si="49"/>
        <v>3.6691719842192137E-3</v>
      </c>
      <c r="J138" s="228">
        <f t="shared" si="49"/>
        <v>3.7286585363549662E-3</v>
      </c>
      <c r="K138" s="228">
        <f t="shared" si="49"/>
        <v>4.506546284310276E-3</v>
      </c>
      <c r="L138" s="228">
        <f t="shared" si="49"/>
        <v>4.4895687163487913E-3</v>
      </c>
      <c r="M138" s="228">
        <f t="shared" si="49"/>
        <v>4.5416401527114333E-3</v>
      </c>
      <c r="N138" s="228">
        <f t="shared" si="49"/>
        <v>4.4970906858045395E-3</v>
      </c>
      <c r="O138" s="228">
        <f t="shared" si="49"/>
        <v>4.5080173980300174E-3</v>
      </c>
      <c r="P138" s="228">
        <f t="shared" si="49"/>
        <v>4.5388697764405898E-3</v>
      </c>
      <c r="Q138" s="228">
        <f t="shared" si="49"/>
        <v>4.5086088324038497E-3</v>
      </c>
      <c r="R138" s="228">
        <f t="shared" si="49"/>
        <v>4.4976733118432394E-3</v>
      </c>
      <c r="S138" s="228">
        <f t="shared" si="49"/>
        <v>4.5211754506785003E-3</v>
      </c>
      <c r="T138" s="228">
        <f t="shared" si="49"/>
        <v>6.0735042285518467E-4</v>
      </c>
      <c r="U138" s="228">
        <f t="shared" si="49"/>
        <v>4.4976733118432394E-3</v>
      </c>
      <c r="V138" s="228">
        <f t="shared" si="49"/>
        <v>1.2544014138665925E-3</v>
      </c>
      <c r="BA138" s="3"/>
      <c r="BB138" s="227">
        <v>4.922303656448566</v>
      </c>
      <c r="BC138" s="227">
        <v>5.4147960376579013E-2</v>
      </c>
      <c r="BD138" s="227">
        <v>0.95896024508868705</v>
      </c>
      <c r="BE138" s="227">
        <v>3.6430026794386998E-2</v>
      </c>
      <c r="BF138" s="227">
        <v>1.9896536218888501</v>
      </c>
      <c r="BG138" s="227">
        <v>3.3640618002747001E-2</v>
      </c>
    </row>
    <row r="139" spans="1:59" s="228" customFormat="1" x14ac:dyDescent="0.2">
      <c r="A139" s="228" t="s">
        <v>285</v>
      </c>
      <c r="B139" s="228">
        <f t="shared" ref="B139:V139" si="50">SQRT(B137)*SQRT(B133)</f>
        <v>8.2369347529817136E-5</v>
      </c>
      <c r="C139" s="228">
        <f t="shared" si="50"/>
        <v>8.4423024618862438E-5</v>
      </c>
      <c r="D139" s="228">
        <f t="shared" si="50"/>
        <v>8.259649921374324E-5</v>
      </c>
      <c r="E139" s="228">
        <f t="shared" si="50"/>
        <v>8.2186689468223157E-5</v>
      </c>
      <c r="F139" s="228">
        <f t="shared" si="50"/>
        <v>8.2117420243586769E-5</v>
      </c>
      <c r="G139" s="228">
        <f t="shared" si="50"/>
        <v>9.0712997822848024E-5</v>
      </c>
      <c r="H139" s="228">
        <f t="shared" si="50"/>
        <v>8.1102546071325077E-5</v>
      </c>
      <c r="I139" s="228">
        <f t="shared" si="50"/>
        <v>8.1350283818831649E-5</v>
      </c>
      <c r="J139" s="228">
        <f t="shared" si="50"/>
        <v>8.1865412494923313E-5</v>
      </c>
      <c r="K139" s="228">
        <f t="shared" si="50"/>
        <v>1.0017083330685361E-4</v>
      </c>
      <c r="L139" s="228">
        <f t="shared" si="50"/>
        <v>9.9260516250421042E-5</v>
      </c>
      <c r="M139" s="228">
        <f t="shared" si="50"/>
        <v>1.0029710078592517E-4</v>
      </c>
      <c r="N139" s="228">
        <f t="shared" si="50"/>
        <v>9.973565834731165E-5</v>
      </c>
      <c r="O139" s="228">
        <f t="shared" si="50"/>
        <v>9.9576340220726073E-5</v>
      </c>
      <c r="P139" s="228">
        <f t="shared" si="50"/>
        <v>1.0034136986502474E-4</v>
      </c>
      <c r="Q139" s="228">
        <f t="shared" si="50"/>
        <v>1.0028036662568507E-4</v>
      </c>
      <c r="R139" s="228">
        <f t="shared" si="50"/>
        <v>9.9639499927962254E-5</v>
      </c>
      <c r="S139" s="228">
        <f t="shared" si="50"/>
        <v>1.0029179210558255E-4</v>
      </c>
      <c r="T139" s="228">
        <f t="shared" si="50"/>
        <v>1.4293502554397601E-5</v>
      </c>
      <c r="U139" s="228">
        <f t="shared" si="50"/>
        <v>9.9639499927962254E-5</v>
      </c>
      <c r="V139" s="228">
        <f t="shared" si="50"/>
        <v>2.9399417654129025E-5</v>
      </c>
    </row>
    <row r="140" spans="1:59" s="228" customFormat="1" x14ac:dyDescent="0.2">
      <c r="A140" s="228" t="s">
        <v>286</v>
      </c>
      <c r="B140" s="228">
        <f t="shared" ref="B140:V140" si="51">ATAN2(B131,B136-B129)</f>
        <v>3.1306147121022376</v>
      </c>
      <c r="C140" s="228">
        <f t="shared" si="51"/>
        <v>3.1306011610452367</v>
      </c>
      <c r="D140" s="228">
        <f t="shared" si="51"/>
        <v>3.1306052449297708</v>
      </c>
      <c r="E140" s="228">
        <f t="shared" si="51"/>
        <v>3.1306089450209535</v>
      </c>
      <c r="F140" s="228">
        <f t="shared" si="51"/>
        <v>3.1306093300259263</v>
      </c>
      <c r="G140" s="228">
        <f t="shared" si="51"/>
        <v>3.130606809758163</v>
      </c>
      <c r="H140" s="228">
        <f t="shared" si="51"/>
        <v>3.1306052300701319</v>
      </c>
      <c r="I140" s="228">
        <f t="shared" si="51"/>
        <v>3.1306058604417517</v>
      </c>
      <c r="J140" s="228">
        <f t="shared" si="51"/>
        <v>3.1306160286788534</v>
      </c>
      <c r="K140" s="228">
        <f t="shared" si="51"/>
        <v>3.1306011934731828</v>
      </c>
      <c r="L140" s="228">
        <f t="shared" si="51"/>
        <v>3.1306064807959593</v>
      </c>
      <c r="M140" s="228">
        <f t="shared" si="51"/>
        <v>3.1305998260316077</v>
      </c>
      <c r="N140" s="228">
        <f t="shared" si="51"/>
        <v>3.1305950006247651</v>
      </c>
      <c r="O140" s="228">
        <f t="shared" si="51"/>
        <v>3.1305932824228182</v>
      </c>
      <c r="P140" s="228">
        <f t="shared" si="51"/>
        <v>3.1305980774447395</v>
      </c>
      <c r="Q140" s="228">
        <f t="shared" si="51"/>
        <v>3.1306033999890488</v>
      </c>
      <c r="R140" s="228">
        <f t="shared" si="51"/>
        <v>3.1305980219974145</v>
      </c>
      <c r="S140" s="228">
        <f t="shared" si="51"/>
        <v>3.1305881909696622</v>
      </c>
      <c r="T140" s="228">
        <f t="shared" si="51"/>
        <v>3.1368244730935233</v>
      </c>
      <c r="U140" s="228">
        <f t="shared" si="51"/>
        <v>3.1305980219974145</v>
      </c>
      <c r="V140" s="228">
        <f t="shared" si="51"/>
        <v>3.1305973782895609</v>
      </c>
    </row>
    <row r="141" spans="1:59" s="228" customFormat="1" x14ac:dyDescent="0.2">
      <c r="A141" s="228" t="s">
        <v>287</v>
      </c>
      <c r="B141" s="228">
        <f t="shared" ref="B141:V141" si="52">B140*180/PI()</f>
        <v>179.3710102850215</v>
      </c>
      <c r="C141" s="228">
        <f t="shared" si="52"/>
        <v>179.37023386664742</v>
      </c>
      <c r="D141" s="228">
        <f t="shared" si="52"/>
        <v>179.37046785599523</v>
      </c>
      <c r="E141" s="228">
        <f t="shared" si="52"/>
        <v>179.37067985560381</v>
      </c>
      <c r="F141" s="228">
        <f t="shared" si="52"/>
        <v>179.37070191476383</v>
      </c>
      <c r="G141" s="228">
        <f t="shared" si="52"/>
        <v>179.37055751405774</v>
      </c>
      <c r="H141" s="228">
        <f t="shared" si="52"/>
        <v>179.37046700460061</v>
      </c>
      <c r="I141" s="228">
        <f t="shared" si="52"/>
        <v>179.370503122234</v>
      </c>
      <c r="J141" s="228">
        <f t="shared" si="52"/>
        <v>179.371085719305</v>
      </c>
      <c r="K141" s="228">
        <f t="shared" si="52"/>
        <v>179.37023572463187</v>
      </c>
      <c r="L141" s="228">
        <f t="shared" si="52"/>
        <v>179.37053866591185</v>
      </c>
      <c r="M141" s="228">
        <f t="shared" si="52"/>
        <v>179.37015737600089</v>
      </c>
      <c r="N141" s="228">
        <f t="shared" si="52"/>
        <v>179.36988090055436</v>
      </c>
      <c r="O141" s="228">
        <f t="shared" si="52"/>
        <v>179.36978245483445</v>
      </c>
      <c r="P141" s="228">
        <f t="shared" si="52"/>
        <v>179.37005718935322</v>
      </c>
      <c r="Q141" s="228">
        <f t="shared" si="52"/>
        <v>179.3703621486784</v>
      </c>
      <c r="R141" s="228">
        <f t="shared" si="52"/>
        <v>179.37005401245548</v>
      </c>
      <c r="S141" s="228">
        <f t="shared" si="52"/>
        <v>179.36949073605703</v>
      </c>
      <c r="T141" s="228">
        <f t="shared" si="52"/>
        <v>179.72680338160714</v>
      </c>
      <c r="U141" s="228">
        <f t="shared" si="52"/>
        <v>179.37005401245548</v>
      </c>
      <c r="V141" s="228">
        <f t="shared" si="52"/>
        <v>179.37001713071226</v>
      </c>
    </row>
    <row r="142" spans="1:59" s="228" customFormat="1" x14ac:dyDescent="0.2">
      <c r="A142" s="228" t="s">
        <v>288</v>
      </c>
      <c r="B142" s="228">
        <f t="shared" ref="B142:V142" si="53">COS(B140)</f>
        <v>-0.99993974300550847</v>
      </c>
      <c r="C142" s="228">
        <f t="shared" si="53"/>
        <v>-0.9999395941539756</v>
      </c>
      <c r="D142" s="228">
        <f t="shared" si="53"/>
        <v>-0.99993963903271965</v>
      </c>
      <c r="E142" s="228">
        <f t="shared" si="53"/>
        <v>-0.99993967967947062</v>
      </c>
      <c r="F142" s="228">
        <f t="shared" si="53"/>
        <v>-0.99993968390809396</v>
      </c>
      <c r="G142" s="228">
        <f t="shared" si="53"/>
        <v>-0.99993965622455849</v>
      </c>
      <c r="H142" s="228">
        <f t="shared" si="53"/>
        <v>-0.99993963886945392</v>
      </c>
      <c r="I142" s="228">
        <f t="shared" si="53"/>
        <v>-0.99993964579527583</v>
      </c>
      <c r="J142" s="228">
        <f t="shared" si="53"/>
        <v>-0.99993975745765262</v>
      </c>
      <c r="K142" s="228">
        <f t="shared" si="53"/>
        <v>-0.99993959451039949</v>
      </c>
      <c r="L142" s="228">
        <f t="shared" si="53"/>
        <v>-0.99993965261064965</v>
      </c>
      <c r="M142" s="228">
        <f t="shared" si="53"/>
        <v>-0.99993957947958767</v>
      </c>
      <c r="N142" s="228">
        <f t="shared" si="53"/>
        <v>-0.99993952642414918</v>
      </c>
      <c r="O142" s="228">
        <f t="shared" si="53"/>
        <v>-0.99993950752686533</v>
      </c>
      <c r="P142" s="228">
        <f t="shared" si="53"/>
        <v>-0.99993956025653219</v>
      </c>
      <c r="Q142" s="228">
        <f t="shared" si="53"/>
        <v>-0.99993961876030801</v>
      </c>
      <c r="R142" s="228">
        <f t="shared" si="53"/>
        <v>-0.99993955964692316</v>
      </c>
      <c r="S142" s="228">
        <f t="shared" si="53"/>
        <v>-0.99993945151225083</v>
      </c>
      <c r="T142" s="228">
        <f t="shared" si="53"/>
        <v>-0.99998863224891521</v>
      </c>
      <c r="U142" s="228">
        <f t="shared" si="53"/>
        <v>-0.99993955964692316</v>
      </c>
      <c r="V142" s="228">
        <f t="shared" si="53"/>
        <v>-0.99993955256952782</v>
      </c>
    </row>
    <row r="143" spans="1:59" s="228" customFormat="1" x14ac:dyDescent="0.2">
      <c r="A143" s="228" t="s">
        <v>289</v>
      </c>
      <c r="B143" s="228">
        <f t="shared" ref="B143:V143" si="54">-B144</f>
        <v>-1.0977720987416574E-2</v>
      </c>
      <c r="C143" s="228">
        <f t="shared" si="54"/>
        <v>-1.0991271226863226E-2</v>
      </c>
      <c r="D143" s="228">
        <f t="shared" si="54"/>
        <v>-1.0987187588927982E-2</v>
      </c>
      <c r="E143" s="228">
        <f t="shared" si="54"/>
        <v>-1.0983487721011083E-2</v>
      </c>
      <c r="F143" s="228">
        <f t="shared" si="54"/>
        <v>-1.09831027392611E-2</v>
      </c>
      <c r="G143" s="228">
        <f t="shared" si="54"/>
        <v>-1.0985622854976887E-2</v>
      </c>
      <c r="H143" s="228">
        <f t="shared" si="54"/>
        <v>-1.098720244766989E-2</v>
      </c>
      <c r="I143" s="228">
        <f t="shared" si="54"/>
        <v>-1.098657211409786E-2</v>
      </c>
      <c r="J143" s="228">
        <f t="shared" si="54"/>
        <v>-1.0976404490124282E-2</v>
      </c>
      <c r="K143" s="228">
        <f t="shared" si="54"/>
        <v>-1.0991238800875953E-2</v>
      </c>
      <c r="L143" s="228">
        <f t="shared" si="54"/>
        <v>-1.098595179732917E-2</v>
      </c>
      <c r="M143" s="228">
        <f t="shared" si="54"/>
        <v>-1.0992606159839782E-2</v>
      </c>
      <c r="N143" s="228">
        <f t="shared" si="54"/>
        <v>-1.0997431275000738E-2</v>
      </c>
      <c r="O143" s="228">
        <f t="shared" si="54"/>
        <v>-1.0999149373025631E-2</v>
      </c>
      <c r="P143" s="228">
        <f t="shared" si="54"/>
        <v>-1.0994354641040637E-2</v>
      </c>
      <c r="Q143" s="228">
        <f t="shared" si="54"/>
        <v>-1.0989032418268848E-2</v>
      </c>
      <c r="R143" s="228">
        <f t="shared" si="54"/>
        <v>-1.0994410085014351E-2</v>
      </c>
      <c r="S143" s="228">
        <f t="shared" si="54"/>
        <v>-1.100424051804442E-2</v>
      </c>
      <c r="T143" s="228">
        <f t="shared" si="54"/>
        <v>-4.768162428426574E-3</v>
      </c>
      <c r="U143" s="228">
        <f t="shared" si="54"/>
        <v>-1.0994410085014351E-2</v>
      </c>
      <c r="V143" s="228">
        <f t="shared" si="54"/>
        <v>-1.099505375395983E-2</v>
      </c>
    </row>
    <row r="144" spans="1:59" s="228" customFormat="1" x14ac:dyDescent="0.2">
      <c r="A144" s="228" t="s">
        <v>290</v>
      </c>
      <c r="B144" s="228">
        <f t="shared" ref="B144:V144" si="55">SIN(B140)</f>
        <v>1.0977720987416574E-2</v>
      </c>
      <c r="C144" s="228">
        <f t="shared" si="55"/>
        <v>1.0991271226863226E-2</v>
      </c>
      <c r="D144" s="228">
        <f t="shared" si="55"/>
        <v>1.0987187588927982E-2</v>
      </c>
      <c r="E144" s="228">
        <f t="shared" si="55"/>
        <v>1.0983487721011083E-2</v>
      </c>
      <c r="F144" s="228">
        <f t="shared" si="55"/>
        <v>1.09831027392611E-2</v>
      </c>
      <c r="G144" s="228">
        <f t="shared" si="55"/>
        <v>1.0985622854976887E-2</v>
      </c>
      <c r="H144" s="228">
        <f t="shared" si="55"/>
        <v>1.098720244766989E-2</v>
      </c>
      <c r="I144" s="228">
        <f t="shared" si="55"/>
        <v>1.098657211409786E-2</v>
      </c>
      <c r="J144" s="228">
        <f t="shared" si="55"/>
        <v>1.0976404490124282E-2</v>
      </c>
      <c r="K144" s="228">
        <f t="shared" si="55"/>
        <v>1.0991238800875953E-2</v>
      </c>
      <c r="L144" s="228">
        <f t="shared" si="55"/>
        <v>1.098595179732917E-2</v>
      </c>
      <c r="M144" s="228">
        <f t="shared" si="55"/>
        <v>1.0992606159839782E-2</v>
      </c>
      <c r="N144" s="228">
        <f t="shared" si="55"/>
        <v>1.0997431275000738E-2</v>
      </c>
      <c r="O144" s="228">
        <f t="shared" si="55"/>
        <v>1.0999149373025631E-2</v>
      </c>
      <c r="P144" s="228">
        <f t="shared" si="55"/>
        <v>1.0994354641040637E-2</v>
      </c>
      <c r="Q144" s="228">
        <f t="shared" si="55"/>
        <v>1.0989032418268848E-2</v>
      </c>
      <c r="R144" s="228">
        <f t="shared" si="55"/>
        <v>1.0994410085014351E-2</v>
      </c>
      <c r="S144" s="228">
        <f t="shared" si="55"/>
        <v>1.100424051804442E-2</v>
      </c>
      <c r="T144" s="228">
        <f t="shared" si="55"/>
        <v>4.768162428426574E-3</v>
      </c>
      <c r="U144" s="228">
        <f t="shared" si="55"/>
        <v>1.0994410085014351E-2</v>
      </c>
      <c r="V144" s="228">
        <f t="shared" si="55"/>
        <v>1.099505375395983E-2</v>
      </c>
    </row>
    <row r="145" spans="1:59" s="228" customFormat="1" x14ac:dyDescent="0.2">
      <c r="A145" s="228" t="s">
        <v>291</v>
      </c>
      <c r="B145" s="228">
        <f t="shared" ref="B145:V145" si="56">B142</f>
        <v>-0.99993974300550847</v>
      </c>
      <c r="C145" s="228">
        <f t="shared" si="56"/>
        <v>-0.9999395941539756</v>
      </c>
      <c r="D145" s="228">
        <f t="shared" si="56"/>
        <v>-0.99993963903271965</v>
      </c>
      <c r="E145" s="228">
        <f t="shared" si="56"/>
        <v>-0.99993967967947062</v>
      </c>
      <c r="F145" s="228">
        <f t="shared" si="56"/>
        <v>-0.99993968390809396</v>
      </c>
      <c r="G145" s="228">
        <f t="shared" si="56"/>
        <v>-0.99993965622455849</v>
      </c>
      <c r="H145" s="228">
        <f t="shared" si="56"/>
        <v>-0.99993963886945392</v>
      </c>
      <c r="I145" s="228">
        <f t="shared" si="56"/>
        <v>-0.99993964579527583</v>
      </c>
      <c r="J145" s="228">
        <f t="shared" si="56"/>
        <v>-0.99993975745765262</v>
      </c>
      <c r="K145" s="228">
        <f t="shared" si="56"/>
        <v>-0.99993959451039949</v>
      </c>
      <c r="L145" s="228">
        <f t="shared" si="56"/>
        <v>-0.99993965261064965</v>
      </c>
      <c r="M145" s="228">
        <f t="shared" si="56"/>
        <v>-0.99993957947958767</v>
      </c>
      <c r="N145" s="228">
        <f t="shared" si="56"/>
        <v>-0.99993952642414918</v>
      </c>
      <c r="O145" s="228">
        <f t="shared" si="56"/>
        <v>-0.99993950752686533</v>
      </c>
      <c r="P145" s="228">
        <f t="shared" si="56"/>
        <v>-0.99993956025653219</v>
      </c>
      <c r="Q145" s="228">
        <f t="shared" si="56"/>
        <v>-0.99993961876030801</v>
      </c>
      <c r="R145" s="228">
        <f t="shared" si="56"/>
        <v>-0.99993955964692316</v>
      </c>
      <c r="S145" s="228">
        <f t="shared" si="56"/>
        <v>-0.99993945151225083</v>
      </c>
      <c r="T145" s="228">
        <f t="shared" si="56"/>
        <v>-0.99998863224891521</v>
      </c>
      <c r="U145" s="228">
        <f t="shared" si="56"/>
        <v>-0.99993955964692316</v>
      </c>
      <c r="V145" s="228">
        <f t="shared" si="56"/>
        <v>-0.99993955256952782</v>
      </c>
    </row>
    <row r="146" spans="1:59" s="228" customFormat="1" x14ac:dyDescent="0.2">
      <c r="A146" s="228" t="s">
        <v>292</v>
      </c>
      <c r="B146" s="228">
        <v>0</v>
      </c>
      <c r="C146" s="228">
        <v>0</v>
      </c>
      <c r="D146" s="228">
        <v>0</v>
      </c>
      <c r="E146" s="228">
        <v>0</v>
      </c>
      <c r="F146" s="228">
        <v>0</v>
      </c>
      <c r="G146" s="228">
        <v>0</v>
      </c>
      <c r="H146" s="228">
        <v>0</v>
      </c>
      <c r="I146" s="228">
        <v>0</v>
      </c>
      <c r="J146" s="228">
        <v>0</v>
      </c>
      <c r="K146" s="228">
        <v>0</v>
      </c>
      <c r="L146" s="228">
        <v>0</v>
      </c>
      <c r="M146" s="228">
        <v>0</v>
      </c>
      <c r="N146" s="228">
        <v>0</v>
      </c>
      <c r="O146" s="228">
        <v>0</v>
      </c>
      <c r="P146" s="228">
        <v>0</v>
      </c>
      <c r="Q146" s="228">
        <v>0</v>
      </c>
      <c r="R146" s="228">
        <v>0</v>
      </c>
      <c r="S146" s="228">
        <v>0</v>
      </c>
      <c r="T146" s="228">
        <v>0</v>
      </c>
      <c r="U146" s="228">
        <v>0</v>
      </c>
      <c r="V146" s="228">
        <v>0</v>
      </c>
    </row>
    <row r="147" spans="1:59" s="228" customFormat="1" x14ac:dyDescent="0.2">
      <c r="A147" s="228" t="s">
        <v>293</v>
      </c>
      <c r="B147" s="228">
        <f t="shared" ref="B147:V147" si="57">PI()/15</f>
        <v>0.20943951023931953</v>
      </c>
      <c r="C147" s="228">
        <f t="shared" si="57"/>
        <v>0.20943951023931953</v>
      </c>
      <c r="D147" s="228">
        <f t="shared" si="57"/>
        <v>0.20943951023931953</v>
      </c>
      <c r="E147" s="228">
        <f t="shared" si="57"/>
        <v>0.20943951023931953</v>
      </c>
      <c r="F147" s="228">
        <f t="shared" si="57"/>
        <v>0.20943951023931953</v>
      </c>
      <c r="G147" s="228">
        <f t="shared" si="57"/>
        <v>0.20943951023931953</v>
      </c>
      <c r="H147" s="228">
        <f t="shared" si="57"/>
        <v>0.20943951023931953</v>
      </c>
      <c r="I147" s="228">
        <f t="shared" si="57"/>
        <v>0.20943951023931953</v>
      </c>
      <c r="J147" s="228">
        <f t="shared" si="57"/>
        <v>0.20943951023931953</v>
      </c>
      <c r="K147" s="228">
        <f>PI()/15</f>
        <v>0.20943951023931953</v>
      </c>
      <c r="L147" s="228">
        <f t="shared" si="57"/>
        <v>0.20943951023931953</v>
      </c>
      <c r="M147" s="228">
        <f t="shared" si="57"/>
        <v>0.20943951023931953</v>
      </c>
      <c r="N147" s="228">
        <f t="shared" si="57"/>
        <v>0.20943951023931953</v>
      </c>
      <c r="O147" s="228">
        <f t="shared" si="57"/>
        <v>0.20943951023931953</v>
      </c>
      <c r="P147" s="228">
        <f t="shared" si="57"/>
        <v>0.20943951023931953</v>
      </c>
      <c r="Q147" s="228">
        <f t="shared" si="57"/>
        <v>0.20943951023931953</v>
      </c>
      <c r="R147" s="228">
        <f t="shared" si="57"/>
        <v>0.20943951023931953</v>
      </c>
      <c r="S147" s="228">
        <f t="shared" si="57"/>
        <v>0.20943951023931953</v>
      </c>
      <c r="T147" s="228">
        <f t="shared" si="57"/>
        <v>0.20943951023931953</v>
      </c>
      <c r="U147" s="228">
        <f t="shared" si="57"/>
        <v>0.20943951023931953</v>
      </c>
      <c r="V147" s="228">
        <f t="shared" si="57"/>
        <v>0.20943951023931953</v>
      </c>
    </row>
    <row r="148" spans="1:59" s="228" customFormat="1" x14ac:dyDescent="0.2">
      <c r="A148" s="228" t="s">
        <v>294</v>
      </c>
      <c r="B148" s="228">
        <f t="shared" ref="B148:V160" si="58">B147+B$147</f>
        <v>0.41887902047863906</v>
      </c>
      <c r="C148" s="228">
        <f t="shared" si="58"/>
        <v>0.41887902047863906</v>
      </c>
      <c r="D148" s="228">
        <f t="shared" si="58"/>
        <v>0.41887902047863906</v>
      </c>
      <c r="E148" s="228">
        <f t="shared" si="58"/>
        <v>0.41887902047863906</v>
      </c>
      <c r="F148" s="228">
        <f t="shared" si="58"/>
        <v>0.41887902047863906</v>
      </c>
      <c r="G148" s="228">
        <f t="shared" si="58"/>
        <v>0.41887902047863906</v>
      </c>
      <c r="H148" s="228">
        <f t="shared" si="58"/>
        <v>0.41887902047863906</v>
      </c>
      <c r="I148" s="228">
        <f t="shared" si="58"/>
        <v>0.41887902047863906</v>
      </c>
      <c r="J148" s="228">
        <f t="shared" si="58"/>
        <v>0.41887902047863906</v>
      </c>
      <c r="K148" s="228">
        <f t="shared" si="58"/>
        <v>0.41887902047863906</v>
      </c>
      <c r="L148" s="228">
        <f t="shared" si="58"/>
        <v>0.41887902047863906</v>
      </c>
      <c r="M148" s="228">
        <f t="shared" si="58"/>
        <v>0.41887902047863906</v>
      </c>
      <c r="N148" s="228">
        <f t="shared" si="58"/>
        <v>0.41887902047863906</v>
      </c>
      <c r="O148" s="228">
        <f t="shared" si="58"/>
        <v>0.41887902047863906</v>
      </c>
      <c r="P148" s="228">
        <f t="shared" si="58"/>
        <v>0.41887902047863906</v>
      </c>
      <c r="Q148" s="228">
        <f t="shared" si="58"/>
        <v>0.41887902047863906</v>
      </c>
      <c r="R148" s="228">
        <f t="shared" si="58"/>
        <v>0.41887902047863906</v>
      </c>
      <c r="S148" s="228">
        <f t="shared" si="58"/>
        <v>0.41887902047863906</v>
      </c>
      <c r="T148" s="228">
        <f t="shared" si="58"/>
        <v>0.41887902047863906</v>
      </c>
      <c r="U148" s="228">
        <f t="shared" si="58"/>
        <v>0.41887902047863906</v>
      </c>
      <c r="V148" s="228">
        <f t="shared" si="58"/>
        <v>0.41887902047863906</v>
      </c>
    </row>
    <row r="149" spans="1:59" s="228" customFormat="1" x14ac:dyDescent="0.2">
      <c r="A149" s="228" t="s">
        <v>295</v>
      </c>
      <c r="B149" s="228">
        <f t="shared" si="58"/>
        <v>0.62831853071795862</v>
      </c>
      <c r="C149" s="228">
        <f t="shared" si="58"/>
        <v>0.62831853071795862</v>
      </c>
      <c r="D149" s="228">
        <f t="shared" si="58"/>
        <v>0.62831853071795862</v>
      </c>
      <c r="E149" s="228">
        <f t="shared" si="58"/>
        <v>0.62831853071795862</v>
      </c>
      <c r="F149" s="228">
        <f t="shared" si="58"/>
        <v>0.62831853071795862</v>
      </c>
      <c r="G149" s="228">
        <f t="shared" si="58"/>
        <v>0.62831853071795862</v>
      </c>
      <c r="H149" s="228">
        <f t="shared" si="58"/>
        <v>0.62831853071795862</v>
      </c>
      <c r="I149" s="228">
        <f t="shared" si="58"/>
        <v>0.62831853071795862</v>
      </c>
      <c r="J149" s="228">
        <f t="shared" si="58"/>
        <v>0.62831853071795862</v>
      </c>
      <c r="K149" s="228">
        <f t="shared" si="58"/>
        <v>0.62831853071795862</v>
      </c>
      <c r="L149" s="228">
        <f t="shared" si="58"/>
        <v>0.62831853071795862</v>
      </c>
      <c r="M149" s="228">
        <f t="shared" si="58"/>
        <v>0.62831853071795862</v>
      </c>
      <c r="N149" s="228">
        <f t="shared" si="58"/>
        <v>0.62831853071795862</v>
      </c>
      <c r="O149" s="228">
        <f t="shared" si="58"/>
        <v>0.62831853071795862</v>
      </c>
      <c r="P149" s="228">
        <f t="shared" si="58"/>
        <v>0.62831853071795862</v>
      </c>
      <c r="Q149" s="228">
        <f t="shared" si="58"/>
        <v>0.62831853071795862</v>
      </c>
      <c r="R149" s="228">
        <f t="shared" si="58"/>
        <v>0.62831853071795862</v>
      </c>
      <c r="S149" s="228">
        <f t="shared" si="58"/>
        <v>0.62831853071795862</v>
      </c>
      <c r="T149" s="228">
        <f t="shared" si="58"/>
        <v>0.62831853071795862</v>
      </c>
      <c r="U149" s="228">
        <f t="shared" si="58"/>
        <v>0.62831853071795862</v>
      </c>
      <c r="V149" s="228">
        <f t="shared" si="58"/>
        <v>0.62831853071795862</v>
      </c>
    </row>
    <row r="150" spans="1:59" s="228" customFormat="1" x14ac:dyDescent="0.2">
      <c r="A150" s="228" t="s">
        <v>296</v>
      </c>
      <c r="B150" s="228">
        <f t="shared" si="58"/>
        <v>0.83775804095727813</v>
      </c>
      <c r="C150" s="228">
        <f t="shared" si="58"/>
        <v>0.83775804095727813</v>
      </c>
      <c r="D150" s="228">
        <f t="shared" si="58"/>
        <v>0.83775804095727813</v>
      </c>
      <c r="E150" s="228">
        <f t="shared" si="58"/>
        <v>0.83775804095727813</v>
      </c>
      <c r="F150" s="228">
        <f t="shared" si="58"/>
        <v>0.83775804095727813</v>
      </c>
      <c r="G150" s="228">
        <f t="shared" si="58"/>
        <v>0.83775804095727813</v>
      </c>
      <c r="H150" s="228">
        <f t="shared" si="58"/>
        <v>0.83775804095727813</v>
      </c>
      <c r="I150" s="228">
        <f t="shared" si="58"/>
        <v>0.83775804095727813</v>
      </c>
      <c r="J150" s="228">
        <f t="shared" si="58"/>
        <v>0.83775804095727813</v>
      </c>
      <c r="K150" s="228">
        <f t="shared" si="58"/>
        <v>0.83775804095727813</v>
      </c>
      <c r="L150" s="228">
        <f t="shared" si="58"/>
        <v>0.83775804095727813</v>
      </c>
      <c r="M150" s="228">
        <f t="shared" si="58"/>
        <v>0.83775804095727813</v>
      </c>
      <c r="N150" s="228">
        <f t="shared" si="58"/>
        <v>0.83775804095727813</v>
      </c>
      <c r="O150" s="228">
        <f t="shared" si="58"/>
        <v>0.83775804095727813</v>
      </c>
      <c r="P150" s="228">
        <f t="shared" si="58"/>
        <v>0.83775804095727813</v>
      </c>
      <c r="Q150" s="228">
        <f t="shared" si="58"/>
        <v>0.83775804095727813</v>
      </c>
      <c r="R150" s="228">
        <f t="shared" si="58"/>
        <v>0.83775804095727813</v>
      </c>
      <c r="S150" s="228">
        <f t="shared" si="58"/>
        <v>0.83775804095727813</v>
      </c>
      <c r="T150" s="228">
        <f t="shared" si="58"/>
        <v>0.83775804095727813</v>
      </c>
      <c r="U150" s="228">
        <f t="shared" si="58"/>
        <v>0.83775804095727813</v>
      </c>
      <c r="V150" s="228">
        <f t="shared" si="58"/>
        <v>0.83775804095727813</v>
      </c>
    </row>
    <row r="151" spans="1:59" s="228" customFormat="1" x14ac:dyDescent="0.2">
      <c r="A151" s="228" t="s">
        <v>297</v>
      </c>
      <c r="B151" s="228">
        <f t="shared" si="58"/>
        <v>1.0471975511965976</v>
      </c>
      <c r="C151" s="228">
        <f t="shared" si="58"/>
        <v>1.0471975511965976</v>
      </c>
      <c r="D151" s="228">
        <f t="shared" si="58"/>
        <v>1.0471975511965976</v>
      </c>
      <c r="E151" s="228">
        <f t="shared" si="58"/>
        <v>1.0471975511965976</v>
      </c>
      <c r="F151" s="228">
        <f t="shared" si="58"/>
        <v>1.0471975511965976</v>
      </c>
      <c r="G151" s="228">
        <f t="shared" si="58"/>
        <v>1.0471975511965976</v>
      </c>
      <c r="H151" s="228">
        <f t="shared" si="58"/>
        <v>1.0471975511965976</v>
      </c>
      <c r="I151" s="228">
        <f t="shared" si="58"/>
        <v>1.0471975511965976</v>
      </c>
      <c r="J151" s="228">
        <f t="shared" si="58"/>
        <v>1.0471975511965976</v>
      </c>
      <c r="K151" s="228">
        <f t="shared" si="58"/>
        <v>1.0471975511965976</v>
      </c>
      <c r="L151" s="228">
        <f t="shared" si="58"/>
        <v>1.0471975511965976</v>
      </c>
      <c r="M151" s="228">
        <f t="shared" si="58"/>
        <v>1.0471975511965976</v>
      </c>
      <c r="N151" s="228">
        <f t="shared" si="58"/>
        <v>1.0471975511965976</v>
      </c>
      <c r="O151" s="228">
        <f t="shared" si="58"/>
        <v>1.0471975511965976</v>
      </c>
      <c r="P151" s="228">
        <f t="shared" si="58"/>
        <v>1.0471975511965976</v>
      </c>
      <c r="Q151" s="228">
        <f t="shared" si="58"/>
        <v>1.0471975511965976</v>
      </c>
      <c r="R151" s="228">
        <f t="shared" si="58"/>
        <v>1.0471975511965976</v>
      </c>
      <c r="S151" s="228">
        <f t="shared" si="58"/>
        <v>1.0471975511965976</v>
      </c>
      <c r="T151" s="228">
        <f t="shared" si="58"/>
        <v>1.0471975511965976</v>
      </c>
      <c r="U151" s="228">
        <f t="shared" si="58"/>
        <v>1.0471975511965976</v>
      </c>
      <c r="V151" s="228">
        <f t="shared" si="58"/>
        <v>1.0471975511965976</v>
      </c>
    </row>
    <row r="152" spans="1:59" s="228" customFormat="1" x14ac:dyDescent="0.2">
      <c r="A152" s="228" t="s">
        <v>298</v>
      </c>
      <c r="B152" s="228">
        <f t="shared" si="58"/>
        <v>1.2566370614359172</v>
      </c>
      <c r="C152" s="228">
        <f t="shared" si="58"/>
        <v>1.2566370614359172</v>
      </c>
      <c r="D152" s="228">
        <f t="shared" si="58"/>
        <v>1.2566370614359172</v>
      </c>
      <c r="E152" s="228">
        <f t="shared" si="58"/>
        <v>1.2566370614359172</v>
      </c>
      <c r="F152" s="228">
        <f t="shared" si="58"/>
        <v>1.2566370614359172</v>
      </c>
      <c r="G152" s="228">
        <f t="shared" si="58"/>
        <v>1.2566370614359172</v>
      </c>
      <c r="H152" s="228">
        <f t="shared" si="58"/>
        <v>1.2566370614359172</v>
      </c>
      <c r="I152" s="228">
        <f t="shared" si="58"/>
        <v>1.2566370614359172</v>
      </c>
      <c r="J152" s="228">
        <f t="shared" si="58"/>
        <v>1.2566370614359172</v>
      </c>
      <c r="K152" s="228">
        <f t="shared" si="58"/>
        <v>1.2566370614359172</v>
      </c>
      <c r="L152" s="228">
        <f t="shared" si="58"/>
        <v>1.2566370614359172</v>
      </c>
      <c r="M152" s="228">
        <f t="shared" si="58"/>
        <v>1.2566370614359172</v>
      </c>
      <c r="N152" s="228">
        <f t="shared" si="58"/>
        <v>1.2566370614359172</v>
      </c>
      <c r="O152" s="228">
        <f t="shared" si="58"/>
        <v>1.2566370614359172</v>
      </c>
      <c r="P152" s="228">
        <f t="shared" si="58"/>
        <v>1.2566370614359172</v>
      </c>
      <c r="Q152" s="228">
        <f t="shared" si="58"/>
        <v>1.2566370614359172</v>
      </c>
      <c r="R152" s="228">
        <f t="shared" si="58"/>
        <v>1.2566370614359172</v>
      </c>
      <c r="S152" s="228">
        <f t="shared" si="58"/>
        <v>1.2566370614359172</v>
      </c>
      <c r="T152" s="228">
        <f t="shared" si="58"/>
        <v>1.2566370614359172</v>
      </c>
      <c r="U152" s="228">
        <f t="shared" si="58"/>
        <v>1.2566370614359172</v>
      </c>
      <c r="V152" s="228">
        <f t="shared" si="58"/>
        <v>1.2566370614359172</v>
      </c>
      <c r="BA152" s="229"/>
      <c r="BB152" s="230"/>
      <c r="BC152" s="230"/>
      <c r="BD152" s="230"/>
      <c r="BE152" s="230"/>
      <c r="BF152" s="230"/>
      <c r="BG152" s="230"/>
    </row>
    <row r="153" spans="1:59" s="228" customFormat="1" x14ac:dyDescent="0.2">
      <c r="A153" s="228" t="s">
        <v>299</v>
      </c>
      <c r="B153" s="228">
        <f t="shared" si="58"/>
        <v>1.4660765716752369</v>
      </c>
      <c r="C153" s="228">
        <f t="shared" si="58"/>
        <v>1.4660765716752369</v>
      </c>
      <c r="D153" s="228">
        <f t="shared" si="58"/>
        <v>1.4660765716752369</v>
      </c>
      <c r="E153" s="228">
        <f t="shared" si="58"/>
        <v>1.4660765716752369</v>
      </c>
      <c r="F153" s="228">
        <f t="shared" si="58"/>
        <v>1.4660765716752369</v>
      </c>
      <c r="G153" s="228">
        <f t="shared" si="58"/>
        <v>1.4660765716752369</v>
      </c>
      <c r="H153" s="228">
        <f t="shared" si="58"/>
        <v>1.4660765716752369</v>
      </c>
      <c r="I153" s="228">
        <f t="shared" si="58"/>
        <v>1.4660765716752369</v>
      </c>
      <c r="J153" s="228">
        <f t="shared" si="58"/>
        <v>1.4660765716752369</v>
      </c>
      <c r="K153" s="228">
        <f t="shared" si="58"/>
        <v>1.4660765716752369</v>
      </c>
      <c r="L153" s="228">
        <f t="shared" si="58"/>
        <v>1.4660765716752369</v>
      </c>
      <c r="M153" s="228">
        <f t="shared" si="58"/>
        <v>1.4660765716752369</v>
      </c>
      <c r="N153" s="228">
        <f t="shared" si="58"/>
        <v>1.4660765716752369</v>
      </c>
      <c r="O153" s="228">
        <f t="shared" si="58"/>
        <v>1.4660765716752369</v>
      </c>
      <c r="P153" s="228">
        <f t="shared" si="58"/>
        <v>1.4660765716752369</v>
      </c>
      <c r="Q153" s="228">
        <f t="shared" si="58"/>
        <v>1.4660765716752369</v>
      </c>
      <c r="R153" s="228">
        <f t="shared" si="58"/>
        <v>1.4660765716752369</v>
      </c>
      <c r="S153" s="228">
        <f t="shared" si="58"/>
        <v>1.4660765716752369</v>
      </c>
      <c r="T153" s="228">
        <f t="shared" si="58"/>
        <v>1.4660765716752369</v>
      </c>
      <c r="U153" s="228">
        <f t="shared" si="58"/>
        <v>1.4660765716752369</v>
      </c>
      <c r="V153" s="228">
        <f t="shared" si="58"/>
        <v>1.4660765716752369</v>
      </c>
      <c r="BA153" s="229"/>
      <c r="BB153" s="230"/>
      <c r="BC153" s="230"/>
      <c r="BD153" s="230"/>
      <c r="BE153" s="230"/>
      <c r="BF153" s="230"/>
      <c r="BG153" s="230"/>
    </row>
    <row r="154" spans="1:59" s="228" customFormat="1" x14ac:dyDescent="0.2">
      <c r="A154" s="228" t="s">
        <v>300</v>
      </c>
      <c r="B154" s="228">
        <f t="shared" si="58"/>
        <v>1.6755160819145565</v>
      </c>
      <c r="C154" s="228">
        <f t="shared" si="58"/>
        <v>1.6755160819145565</v>
      </c>
      <c r="D154" s="228">
        <f t="shared" si="58"/>
        <v>1.6755160819145565</v>
      </c>
      <c r="E154" s="228">
        <f t="shared" si="58"/>
        <v>1.6755160819145565</v>
      </c>
      <c r="F154" s="228">
        <f t="shared" si="58"/>
        <v>1.6755160819145565</v>
      </c>
      <c r="G154" s="228">
        <f t="shared" si="58"/>
        <v>1.6755160819145565</v>
      </c>
      <c r="H154" s="228">
        <f t="shared" si="58"/>
        <v>1.6755160819145565</v>
      </c>
      <c r="I154" s="228">
        <f t="shared" si="58"/>
        <v>1.6755160819145565</v>
      </c>
      <c r="J154" s="228">
        <f t="shared" si="58"/>
        <v>1.6755160819145565</v>
      </c>
      <c r="K154" s="228">
        <f t="shared" si="58"/>
        <v>1.6755160819145565</v>
      </c>
      <c r="L154" s="228">
        <f t="shared" si="58"/>
        <v>1.6755160819145565</v>
      </c>
      <c r="M154" s="228">
        <f t="shared" si="58"/>
        <v>1.6755160819145565</v>
      </c>
      <c r="N154" s="228">
        <f t="shared" si="58"/>
        <v>1.6755160819145565</v>
      </c>
      <c r="O154" s="228">
        <f t="shared" si="58"/>
        <v>1.6755160819145565</v>
      </c>
      <c r="P154" s="228">
        <f t="shared" si="58"/>
        <v>1.6755160819145565</v>
      </c>
      <c r="Q154" s="228">
        <f t="shared" si="58"/>
        <v>1.6755160819145565</v>
      </c>
      <c r="R154" s="228">
        <f t="shared" si="58"/>
        <v>1.6755160819145565</v>
      </c>
      <c r="S154" s="228">
        <f t="shared" si="58"/>
        <v>1.6755160819145565</v>
      </c>
      <c r="T154" s="228">
        <f t="shared" si="58"/>
        <v>1.6755160819145565</v>
      </c>
      <c r="U154" s="228">
        <f t="shared" si="58"/>
        <v>1.6755160819145565</v>
      </c>
      <c r="V154" s="228">
        <f t="shared" si="58"/>
        <v>1.6755160819145565</v>
      </c>
      <c r="BA154" s="229"/>
      <c r="BB154" s="230"/>
      <c r="BC154" s="230"/>
      <c r="BD154" s="230"/>
      <c r="BE154" s="230"/>
      <c r="BF154" s="230"/>
      <c r="BG154" s="230"/>
    </row>
    <row r="155" spans="1:59" s="228" customFormat="1" x14ac:dyDescent="0.2">
      <c r="A155" s="228" t="s">
        <v>301</v>
      </c>
      <c r="B155" s="228">
        <f t="shared" si="58"/>
        <v>1.8849555921538761</v>
      </c>
      <c r="C155" s="228">
        <f t="shared" si="58"/>
        <v>1.8849555921538761</v>
      </c>
      <c r="D155" s="228">
        <f t="shared" si="58"/>
        <v>1.8849555921538761</v>
      </c>
      <c r="E155" s="228">
        <f t="shared" si="58"/>
        <v>1.8849555921538761</v>
      </c>
      <c r="F155" s="228">
        <f t="shared" si="58"/>
        <v>1.8849555921538761</v>
      </c>
      <c r="G155" s="228">
        <f t="shared" si="58"/>
        <v>1.8849555921538761</v>
      </c>
      <c r="H155" s="228">
        <f t="shared" si="58"/>
        <v>1.8849555921538761</v>
      </c>
      <c r="I155" s="228">
        <f t="shared" si="58"/>
        <v>1.8849555921538761</v>
      </c>
      <c r="J155" s="228">
        <f t="shared" si="58"/>
        <v>1.8849555921538761</v>
      </c>
      <c r="K155" s="228">
        <f t="shared" si="58"/>
        <v>1.8849555921538761</v>
      </c>
      <c r="L155" s="228">
        <f t="shared" si="58"/>
        <v>1.8849555921538761</v>
      </c>
      <c r="M155" s="228">
        <f t="shared" si="58"/>
        <v>1.8849555921538761</v>
      </c>
      <c r="N155" s="228">
        <f t="shared" si="58"/>
        <v>1.8849555921538761</v>
      </c>
      <c r="O155" s="228">
        <f t="shared" si="58"/>
        <v>1.8849555921538761</v>
      </c>
      <c r="P155" s="228">
        <f t="shared" si="58"/>
        <v>1.8849555921538761</v>
      </c>
      <c r="Q155" s="228">
        <f t="shared" si="58"/>
        <v>1.8849555921538761</v>
      </c>
      <c r="R155" s="228">
        <f t="shared" si="58"/>
        <v>1.8849555921538761</v>
      </c>
      <c r="S155" s="228">
        <f t="shared" si="58"/>
        <v>1.8849555921538761</v>
      </c>
      <c r="T155" s="228">
        <f t="shared" si="58"/>
        <v>1.8849555921538761</v>
      </c>
      <c r="U155" s="228">
        <f t="shared" si="58"/>
        <v>1.8849555921538761</v>
      </c>
      <c r="V155" s="228">
        <f t="shared" si="58"/>
        <v>1.8849555921538761</v>
      </c>
      <c r="BA155" s="229"/>
      <c r="BB155" s="239"/>
      <c r="BC155" s="239"/>
      <c r="BD155" s="239"/>
      <c r="BE155" s="239"/>
      <c r="BF155" s="239"/>
      <c r="BG155" s="239"/>
    </row>
    <row r="156" spans="1:59" s="228" customFormat="1" x14ac:dyDescent="0.2">
      <c r="A156" s="228" t="s">
        <v>302</v>
      </c>
      <c r="B156" s="228">
        <f t="shared" si="58"/>
        <v>2.0943951023931957</v>
      </c>
      <c r="C156" s="228">
        <f t="shared" si="58"/>
        <v>2.0943951023931957</v>
      </c>
      <c r="D156" s="228">
        <f t="shared" si="58"/>
        <v>2.0943951023931957</v>
      </c>
      <c r="E156" s="228">
        <f t="shared" si="58"/>
        <v>2.0943951023931957</v>
      </c>
      <c r="F156" s="228">
        <f t="shared" si="58"/>
        <v>2.0943951023931957</v>
      </c>
      <c r="G156" s="228">
        <f t="shared" si="58"/>
        <v>2.0943951023931957</v>
      </c>
      <c r="H156" s="228">
        <f t="shared" si="58"/>
        <v>2.0943951023931957</v>
      </c>
      <c r="I156" s="228">
        <f t="shared" si="58"/>
        <v>2.0943951023931957</v>
      </c>
      <c r="J156" s="228">
        <f t="shared" si="58"/>
        <v>2.0943951023931957</v>
      </c>
      <c r="K156" s="228">
        <f t="shared" si="58"/>
        <v>2.0943951023931957</v>
      </c>
      <c r="L156" s="228">
        <f t="shared" si="58"/>
        <v>2.0943951023931957</v>
      </c>
      <c r="M156" s="228">
        <f t="shared" si="58"/>
        <v>2.0943951023931957</v>
      </c>
      <c r="N156" s="228">
        <f t="shared" si="58"/>
        <v>2.0943951023931957</v>
      </c>
      <c r="O156" s="228">
        <f t="shared" si="58"/>
        <v>2.0943951023931957</v>
      </c>
      <c r="P156" s="228">
        <f t="shared" si="58"/>
        <v>2.0943951023931957</v>
      </c>
      <c r="Q156" s="228">
        <f t="shared" si="58"/>
        <v>2.0943951023931957</v>
      </c>
      <c r="R156" s="228">
        <f t="shared" si="58"/>
        <v>2.0943951023931957</v>
      </c>
      <c r="S156" s="228">
        <f t="shared" si="58"/>
        <v>2.0943951023931957</v>
      </c>
      <c r="T156" s="228">
        <f t="shared" si="58"/>
        <v>2.0943951023931957</v>
      </c>
      <c r="U156" s="228">
        <f t="shared" si="58"/>
        <v>2.0943951023931957</v>
      </c>
      <c r="V156" s="228">
        <f t="shared" si="58"/>
        <v>2.0943951023931957</v>
      </c>
      <c r="BA156" s="229"/>
      <c r="BB156" s="239"/>
      <c r="BC156" s="239"/>
      <c r="BD156" s="239"/>
      <c r="BE156" s="239"/>
      <c r="BF156" s="239"/>
      <c r="BG156" s="239"/>
    </row>
    <row r="157" spans="1:59" s="228" customFormat="1" x14ac:dyDescent="0.2">
      <c r="A157" s="228" t="s">
        <v>303</v>
      </c>
      <c r="B157" s="228">
        <f t="shared" si="58"/>
        <v>2.3038346126325151</v>
      </c>
      <c r="C157" s="228">
        <f t="shared" si="58"/>
        <v>2.3038346126325151</v>
      </c>
      <c r="D157" s="228">
        <f t="shared" si="58"/>
        <v>2.3038346126325151</v>
      </c>
      <c r="E157" s="228">
        <f t="shared" si="58"/>
        <v>2.3038346126325151</v>
      </c>
      <c r="F157" s="228">
        <f t="shared" si="58"/>
        <v>2.3038346126325151</v>
      </c>
      <c r="G157" s="228">
        <f t="shared" si="58"/>
        <v>2.3038346126325151</v>
      </c>
      <c r="H157" s="228">
        <f t="shared" si="58"/>
        <v>2.3038346126325151</v>
      </c>
      <c r="I157" s="228">
        <f t="shared" si="58"/>
        <v>2.3038346126325151</v>
      </c>
      <c r="J157" s="228">
        <f t="shared" si="58"/>
        <v>2.3038346126325151</v>
      </c>
      <c r="K157" s="228">
        <f t="shared" si="58"/>
        <v>2.3038346126325151</v>
      </c>
      <c r="L157" s="228">
        <f t="shared" si="58"/>
        <v>2.3038346126325151</v>
      </c>
      <c r="M157" s="228">
        <f t="shared" si="58"/>
        <v>2.3038346126325151</v>
      </c>
      <c r="N157" s="228">
        <f t="shared" si="58"/>
        <v>2.3038346126325151</v>
      </c>
      <c r="O157" s="228">
        <f t="shared" si="58"/>
        <v>2.3038346126325151</v>
      </c>
      <c r="P157" s="228">
        <f t="shared" si="58"/>
        <v>2.3038346126325151</v>
      </c>
      <c r="Q157" s="228">
        <f t="shared" si="58"/>
        <v>2.3038346126325151</v>
      </c>
      <c r="R157" s="228">
        <f t="shared" si="58"/>
        <v>2.3038346126325151</v>
      </c>
      <c r="S157" s="228">
        <f t="shared" si="58"/>
        <v>2.3038346126325151</v>
      </c>
      <c r="T157" s="228">
        <f t="shared" si="58"/>
        <v>2.3038346126325151</v>
      </c>
      <c r="U157" s="228">
        <f t="shared" si="58"/>
        <v>2.3038346126325151</v>
      </c>
      <c r="V157" s="228">
        <f t="shared" si="58"/>
        <v>2.3038346126325151</v>
      </c>
      <c r="BA157" s="229"/>
      <c r="BB157" s="239"/>
      <c r="BC157" s="239"/>
      <c r="BD157" s="239"/>
      <c r="BE157" s="239"/>
      <c r="BF157" s="239"/>
      <c r="BG157" s="239"/>
    </row>
    <row r="158" spans="1:59" s="228" customFormat="1" x14ac:dyDescent="0.2">
      <c r="A158" s="228" t="s">
        <v>304</v>
      </c>
      <c r="B158" s="228">
        <f t="shared" si="58"/>
        <v>2.5132741228718345</v>
      </c>
      <c r="C158" s="228">
        <f t="shared" si="58"/>
        <v>2.5132741228718345</v>
      </c>
      <c r="D158" s="228">
        <f t="shared" si="58"/>
        <v>2.5132741228718345</v>
      </c>
      <c r="E158" s="228">
        <f t="shared" si="58"/>
        <v>2.5132741228718345</v>
      </c>
      <c r="F158" s="228">
        <f t="shared" si="58"/>
        <v>2.5132741228718345</v>
      </c>
      <c r="G158" s="228">
        <f t="shared" si="58"/>
        <v>2.5132741228718345</v>
      </c>
      <c r="H158" s="228">
        <f t="shared" si="58"/>
        <v>2.5132741228718345</v>
      </c>
      <c r="I158" s="228">
        <f t="shared" si="58"/>
        <v>2.5132741228718345</v>
      </c>
      <c r="J158" s="228">
        <f t="shared" si="58"/>
        <v>2.5132741228718345</v>
      </c>
      <c r="K158" s="228">
        <f t="shared" si="58"/>
        <v>2.5132741228718345</v>
      </c>
      <c r="L158" s="228">
        <f t="shared" si="58"/>
        <v>2.5132741228718345</v>
      </c>
      <c r="M158" s="228">
        <f t="shared" si="58"/>
        <v>2.5132741228718345</v>
      </c>
      <c r="N158" s="228">
        <f t="shared" si="58"/>
        <v>2.5132741228718345</v>
      </c>
      <c r="O158" s="228">
        <f t="shared" si="58"/>
        <v>2.5132741228718345</v>
      </c>
      <c r="P158" s="228">
        <f t="shared" si="58"/>
        <v>2.5132741228718345</v>
      </c>
      <c r="Q158" s="228">
        <f t="shared" si="58"/>
        <v>2.5132741228718345</v>
      </c>
      <c r="R158" s="228">
        <f t="shared" si="58"/>
        <v>2.5132741228718345</v>
      </c>
      <c r="S158" s="228">
        <f t="shared" si="58"/>
        <v>2.5132741228718345</v>
      </c>
      <c r="T158" s="228">
        <f t="shared" si="58"/>
        <v>2.5132741228718345</v>
      </c>
      <c r="U158" s="228">
        <f t="shared" si="58"/>
        <v>2.5132741228718345</v>
      </c>
      <c r="V158" s="228">
        <f t="shared" si="58"/>
        <v>2.5132741228718345</v>
      </c>
      <c r="BA158" s="229"/>
      <c r="BB158" s="239"/>
      <c r="BC158" s="239"/>
      <c r="BD158" s="239"/>
      <c r="BE158" s="239"/>
      <c r="BF158" s="239"/>
      <c r="BG158" s="239"/>
    </row>
    <row r="159" spans="1:59" s="228" customFormat="1" x14ac:dyDescent="0.2">
      <c r="A159" s="228" t="s">
        <v>305</v>
      </c>
      <c r="B159" s="228">
        <f t="shared" si="58"/>
        <v>2.7227136331111539</v>
      </c>
      <c r="C159" s="228">
        <f t="shared" si="58"/>
        <v>2.7227136331111539</v>
      </c>
      <c r="D159" s="228">
        <f t="shared" si="58"/>
        <v>2.7227136331111539</v>
      </c>
      <c r="E159" s="228">
        <f t="shared" si="58"/>
        <v>2.7227136331111539</v>
      </c>
      <c r="F159" s="228">
        <f t="shared" si="58"/>
        <v>2.7227136331111539</v>
      </c>
      <c r="G159" s="228">
        <f t="shared" si="58"/>
        <v>2.7227136331111539</v>
      </c>
      <c r="H159" s="228">
        <f t="shared" si="58"/>
        <v>2.7227136331111539</v>
      </c>
      <c r="I159" s="228">
        <f t="shared" si="58"/>
        <v>2.7227136331111539</v>
      </c>
      <c r="J159" s="228">
        <f t="shared" si="58"/>
        <v>2.7227136331111539</v>
      </c>
      <c r="K159" s="228">
        <f t="shared" si="58"/>
        <v>2.7227136331111539</v>
      </c>
      <c r="L159" s="228">
        <f t="shared" si="58"/>
        <v>2.7227136331111539</v>
      </c>
      <c r="M159" s="228">
        <f t="shared" si="58"/>
        <v>2.7227136331111539</v>
      </c>
      <c r="N159" s="228">
        <f t="shared" si="58"/>
        <v>2.7227136331111539</v>
      </c>
      <c r="O159" s="228">
        <f t="shared" si="58"/>
        <v>2.7227136331111539</v>
      </c>
      <c r="P159" s="228">
        <f t="shared" si="58"/>
        <v>2.7227136331111539</v>
      </c>
      <c r="Q159" s="228">
        <f t="shared" si="58"/>
        <v>2.7227136331111539</v>
      </c>
      <c r="R159" s="228">
        <f t="shared" si="58"/>
        <v>2.7227136331111539</v>
      </c>
      <c r="S159" s="228">
        <f t="shared" si="58"/>
        <v>2.7227136331111539</v>
      </c>
      <c r="T159" s="228">
        <f t="shared" si="58"/>
        <v>2.7227136331111539</v>
      </c>
      <c r="U159" s="228">
        <f t="shared" si="58"/>
        <v>2.7227136331111539</v>
      </c>
      <c r="V159" s="228">
        <f t="shared" si="58"/>
        <v>2.7227136331111539</v>
      </c>
      <c r="BA159" s="229"/>
      <c r="BB159" s="239"/>
      <c r="BC159" s="239"/>
      <c r="BD159" s="239"/>
      <c r="BE159" s="239"/>
      <c r="BF159" s="239"/>
      <c r="BG159" s="239"/>
    </row>
    <row r="160" spans="1:59" s="228" customFormat="1" x14ac:dyDescent="0.2">
      <c r="A160" s="228" t="s">
        <v>306</v>
      </c>
      <c r="B160" s="228">
        <f t="shared" si="58"/>
        <v>2.9321531433504733</v>
      </c>
      <c r="C160" s="228">
        <f t="shared" si="58"/>
        <v>2.9321531433504733</v>
      </c>
      <c r="D160" s="228">
        <f t="shared" si="58"/>
        <v>2.9321531433504733</v>
      </c>
      <c r="E160" s="228">
        <f t="shared" ref="E160:V174" si="59">E159+E$147</f>
        <v>2.9321531433504733</v>
      </c>
      <c r="F160" s="228">
        <f t="shared" si="59"/>
        <v>2.9321531433504733</v>
      </c>
      <c r="G160" s="228">
        <f t="shared" si="59"/>
        <v>2.9321531433504733</v>
      </c>
      <c r="H160" s="228">
        <f t="shared" si="59"/>
        <v>2.9321531433504733</v>
      </c>
      <c r="I160" s="228">
        <f t="shared" si="59"/>
        <v>2.9321531433504733</v>
      </c>
      <c r="J160" s="228">
        <f t="shared" si="59"/>
        <v>2.9321531433504733</v>
      </c>
      <c r="K160" s="228">
        <f t="shared" si="59"/>
        <v>2.9321531433504733</v>
      </c>
      <c r="L160" s="228">
        <f t="shared" si="59"/>
        <v>2.9321531433504733</v>
      </c>
      <c r="M160" s="228">
        <f t="shared" si="59"/>
        <v>2.9321531433504733</v>
      </c>
      <c r="N160" s="228">
        <f t="shared" si="59"/>
        <v>2.9321531433504733</v>
      </c>
      <c r="O160" s="228">
        <f t="shared" si="59"/>
        <v>2.9321531433504733</v>
      </c>
      <c r="P160" s="228">
        <f t="shared" si="59"/>
        <v>2.9321531433504733</v>
      </c>
      <c r="Q160" s="228">
        <f t="shared" si="59"/>
        <v>2.9321531433504733</v>
      </c>
      <c r="R160" s="228">
        <f t="shared" si="59"/>
        <v>2.9321531433504733</v>
      </c>
      <c r="S160" s="228">
        <f t="shared" si="59"/>
        <v>2.9321531433504733</v>
      </c>
      <c r="T160" s="228">
        <f t="shared" si="59"/>
        <v>2.9321531433504733</v>
      </c>
      <c r="U160" s="228">
        <f t="shared" si="59"/>
        <v>2.9321531433504733</v>
      </c>
      <c r="V160" s="228">
        <f t="shared" si="59"/>
        <v>2.9321531433504733</v>
      </c>
      <c r="BA160" s="229"/>
      <c r="BB160" s="239"/>
      <c r="BC160" s="239"/>
      <c r="BD160" s="239"/>
      <c r="BE160" s="239"/>
      <c r="BF160" s="239"/>
      <c r="BG160" s="239"/>
    </row>
    <row r="161" spans="1:59" s="228" customFormat="1" x14ac:dyDescent="0.2">
      <c r="A161" s="228" t="s">
        <v>307</v>
      </c>
      <c r="B161" s="228">
        <f t="shared" ref="B161:G176" si="60">B160+B$147</f>
        <v>3.1415926535897927</v>
      </c>
      <c r="C161" s="228">
        <f t="shared" si="60"/>
        <v>3.1415926535897927</v>
      </c>
      <c r="D161" s="228">
        <f t="shared" si="60"/>
        <v>3.1415926535897927</v>
      </c>
      <c r="E161" s="228">
        <f t="shared" si="59"/>
        <v>3.1415926535897927</v>
      </c>
      <c r="F161" s="228">
        <f t="shared" si="59"/>
        <v>3.1415926535897927</v>
      </c>
      <c r="G161" s="228">
        <f t="shared" si="59"/>
        <v>3.1415926535897927</v>
      </c>
      <c r="H161" s="228">
        <f t="shared" si="59"/>
        <v>3.1415926535897927</v>
      </c>
      <c r="I161" s="228">
        <f t="shared" si="59"/>
        <v>3.1415926535897927</v>
      </c>
      <c r="J161" s="228">
        <f t="shared" si="59"/>
        <v>3.1415926535897927</v>
      </c>
      <c r="K161" s="228">
        <f t="shared" si="59"/>
        <v>3.1415926535897927</v>
      </c>
      <c r="L161" s="228">
        <f t="shared" si="59"/>
        <v>3.1415926535897927</v>
      </c>
      <c r="M161" s="228">
        <f t="shared" si="59"/>
        <v>3.1415926535897927</v>
      </c>
      <c r="N161" s="228">
        <f t="shared" si="59"/>
        <v>3.1415926535897927</v>
      </c>
      <c r="O161" s="228">
        <f t="shared" si="59"/>
        <v>3.1415926535897927</v>
      </c>
      <c r="P161" s="228">
        <f t="shared" si="59"/>
        <v>3.1415926535897927</v>
      </c>
      <c r="Q161" s="228">
        <f t="shared" si="59"/>
        <v>3.1415926535897927</v>
      </c>
      <c r="R161" s="228">
        <f t="shared" si="59"/>
        <v>3.1415926535897927</v>
      </c>
      <c r="S161" s="228">
        <f t="shared" si="59"/>
        <v>3.1415926535897927</v>
      </c>
      <c r="T161" s="228">
        <f t="shared" si="59"/>
        <v>3.1415926535897927</v>
      </c>
      <c r="U161" s="228">
        <f t="shared" si="59"/>
        <v>3.1415926535897927</v>
      </c>
      <c r="V161" s="228">
        <f t="shared" si="59"/>
        <v>3.1415926535897927</v>
      </c>
      <c r="BA161" s="229"/>
      <c r="BB161" s="239"/>
      <c r="BC161" s="239"/>
      <c r="BD161" s="239"/>
      <c r="BE161" s="239"/>
      <c r="BF161" s="239"/>
      <c r="BG161" s="239"/>
    </row>
    <row r="162" spans="1:59" s="228" customFormat="1" x14ac:dyDescent="0.2">
      <c r="A162" s="228" t="s">
        <v>308</v>
      </c>
      <c r="B162" s="228">
        <f t="shared" si="60"/>
        <v>3.3510321638291121</v>
      </c>
      <c r="C162" s="228">
        <f t="shared" si="60"/>
        <v>3.3510321638291121</v>
      </c>
      <c r="D162" s="228">
        <f t="shared" si="60"/>
        <v>3.3510321638291121</v>
      </c>
      <c r="E162" s="228">
        <f t="shared" si="59"/>
        <v>3.3510321638291121</v>
      </c>
      <c r="F162" s="228">
        <f t="shared" si="59"/>
        <v>3.3510321638291121</v>
      </c>
      <c r="G162" s="228">
        <f t="shared" si="59"/>
        <v>3.3510321638291121</v>
      </c>
      <c r="H162" s="228">
        <f t="shared" si="59"/>
        <v>3.3510321638291121</v>
      </c>
      <c r="I162" s="228">
        <f t="shared" si="59"/>
        <v>3.3510321638291121</v>
      </c>
      <c r="J162" s="228">
        <f t="shared" si="59"/>
        <v>3.3510321638291121</v>
      </c>
      <c r="K162" s="228">
        <f t="shared" si="59"/>
        <v>3.3510321638291121</v>
      </c>
      <c r="L162" s="228">
        <f t="shared" si="59"/>
        <v>3.3510321638291121</v>
      </c>
      <c r="M162" s="228">
        <f t="shared" si="59"/>
        <v>3.3510321638291121</v>
      </c>
      <c r="N162" s="228">
        <f t="shared" si="59"/>
        <v>3.3510321638291121</v>
      </c>
      <c r="O162" s="228">
        <f t="shared" si="59"/>
        <v>3.3510321638291121</v>
      </c>
      <c r="P162" s="228">
        <f t="shared" si="59"/>
        <v>3.3510321638291121</v>
      </c>
      <c r="Q162" s="228">
        <f t="shared" si="59"/>
        <v>3.3510321638291121</v>
      </c>
      <c r="R162" s="228">
        <f t="shared" si="59"/>
        <v>3.3510321638291121</v>
      </c>
      <c r="S162" s="228">
        <f t="shared" si="59"/>
        <v>3.3510321638291121</v>
      </c>
      <c r="T162" s="228">
        <f t="shared" si="59"/>
        <v>3.3510321638291121</v>
      </c>
      <c r="U162" s="228">
        <f t="shared" si="59"/>
        <v>3.3510321638291121</v>
      </c>
      <c r="V162" s="228">
        <f t="shared" si="59"/>
        <v>3.3510321638291121</v>
      </c>
      <c r="BA162" s="229"/>
      <c r="BB162" s="239"/>
      <c r="BC162" s="239"/>
      <c r="BD162" s="239"/>
      <c r="BE162" s="239"/>
      <c r="BF162" s="239"/>
      <c r="BG162" s="239"/>
    </row>
    <row r="163" spans="1:59" s="228" customFormat="1" x14ac:dyDescent="0.2">
      <c r="A163" s="228" t="s">
        <v>309</v>
      </c>
      <c r="B163" s="228">
        <f t="shared" si="60"/>
        <v>3.5604716740684315</v>
      </c>
      <c r="C163" s="228">
        <f t="shared" si="60"/>
        <v>3.5604716740684315</v>
      </c>
      <c r="D163" s="228">
        <f t="shared" si="60"/>
        <v>3.5604716740684315</v>
      </c>
      <c r="E163" s="228">
        <f t="shared" si="59"/>
        <v>3.5604716740684315</v>
      </c>
      <c r="F163" s="228">
        <f t="shared" si="59"/>
        <v>3.5604716740684315</v>
      </c>
      <c r="G163" s="228">
        <f t="shared" si="59"/>
        <v>3.5604716740684315</v>
      </c>
      <c r="H163" s="228">
        <f t="shared" si="59"/>
        <v>3.5604716740684315</v>
      </c>
      <c r="I163" s="228">
        <f t="shared" si="59"/>
        <v>3.5604716740684315</v>
      </c>
      <c r="J163" s="228">
        <f t="shared" si="59"/>
        <v>3.5604716740684315</v>
      </c>
      <c r="K163" s="228">
        <f t="shared" si="59"/>
        <v>3.5604716740684315</v>
      </c>
      <c r="L163" s="228">
        <f t="shared" si="59"/>
        <v>3.5604716740684315</v>
      </c>
      <c r="M163" s="228">
        <f t="shared" si="59"/>
        <v>3.5604716740684315</v>
      </c>
      <c r="N163" s="228">
        <f t="shared" si="59"/>
        <v>3.5604716740684315</v>
      </c>
      <c r="O163" s="228">
        <f t="shared" si="59"/>
        <v>3.5604716740684315</v>
      </c>
      <c r="P163" s="228">
        <f t="shared" si="59"/>
        <v>3.5604716740684315</v>
      </c>
      <c r="Q163" s="228">
        <f t="shared" si="59"/>
        <v>3.5604716740684315</v>
      </c>
      <c r="R163" s="228">
        <f t="shared" si="59"/>
        <v>3.5604716740684315</v>
      </c>
      <c r="S163" s="228">
        <f t="shared" si="59"/>
        <v>3.5604716740684315</v>
      </c>
      <c r="T163" s="228">
        <f t="shared" si="59"/>
        <v>3.5604716740684315</v>
      </c>
      <c r="U163" s="228">
        <f t="shared" si="59"/>
        <v>3.5604716740684315</v>
      </c>
      <c r="V163" s="228">
        <f t="shared" si="59"/>
        <v>3.5604716740684315</v>
      </c>
      <c r="BA163" s="229"/>
      <c r="BB163" s="239"/>
      <c r="BC163" s="239"/>
      <c r="BD163" s="239"/>
      <c r="BE163" s="239"/>
      <c r="BF163" s="239"/>
      <c r="BG163" s="239"/>
    </row>
    <row r="164" spans="1:59" s="228" customFormat="1" x14ac:dyDescent="0.2">
      <c r="A164" s="228" t="s">
        <v>310</v>
      </c>
      <c r="B164" s="228">
        <f t="shared" si="60"/>
        <v>3.7699111843077509</v>
      </c>
      <c r="C164" s="228">
        <f t="shared" si="60"/>
        <v>3.7699111843077509</v>
      </c>
      <c r="D164" s="228">
        <f t="shared" si="60"/>
        <v>3.7699111843077509</v>
      </c>
      <c r="E164" s="228">
        <f t="shared" si="59"/>
        <v>3.7699111843077509</v>
      </c>
      <c r="F164" s="228">
        <f t="shared" si="59"/>
        <v>3.7699111843077509</v>
      </c>
      <c r="G164" s="228">
        <f t="shared" si="59"/>
        <v>3.7699111843077509</v>
      </c>
      <c r="H164" s="228">
        <f t="shared" si="59"/>
        <v>3.7699111843077509</v>
      </c>
      <c r="I164" s="228">
        <f t="shared" si="59"/>
        <v>3.7699111843077509</v>
      </c>
      <c r="J164" s="228">
        <f t="shared" si="59"/>
        <v>3.7699111843077509</v>
      </c>
      <c r="K164" s="228">
        <f t="shared" si="59"/>
        <v>3.7699111843077509</v>
      </c>
      <c r="L164" s="228">
        <f t="shared" si="59"/>
        <v>3.7699111843077509</v>
      </c>
      <c r="M164" s="228">
        <f t="shared" si="59"/>
        <v>3.7699111843077509</v>
      </c>
      <c r="N164" s="228">
        <f t="shared" si="59"/>
        <v>3.7699111843077509</v>
      </c>
      <c r="O164" s="228">
        <f t="shared" si="59"/>
        <v>3.7699111843077509</v>
      </c>
      <c r="P164" s="228">
        <f t="shared" si="59"/>
        <v>3.7699111843077509</v>
      </c>
      <c r="Q164" s="228">
        <f t="shared" si="59"/>
        <v>3.7699111843077509</v>
      </c>
      <c r="R164" s="228">
        <f t="shared" si="59"/>
        <v>3.7699111843077509</v>
      </c>
      <c r="S164" s="228">
        <f t="shared" si="59"/>
        <v>3.7699111843077509</v>
      </c>
      <c r="T164" s="228">
        <f t="shared" si="59"/>
        <v>3.7699111843077509</v>
      </c>
      <c r="U164" s="228">
        <f t="shared" si="59"/>
        <v>3.7699111843077509</v>
      </c>
      <c r="V164" s="228">
        <f t="shared" si="59"/>
        <v>3.7699111843077509</v>
      </c>
      <c r="BA164" s="229"/>
      <c r="BB164" s="239"/>
      <c r="BC164" s="239"/>
      <c r="BD164" s="239"/>
      <c r="BE164" s="239"/>
      <c r="BF164" s="239"/>
      <c r="BG164" s="239"/>
    </row>
    <row r="165" spans="1:59" s="228" customFormat="1" ht="17" thickBot="1" x14ac:dyDescent="0.25">
      <c r="A165" s="228" t="s">
        <v>311</v>
      </c>
      <c r="B165" s="228">
        <f t="shared" si="60"/>
        <v>3.9793506945470702</v>
      </c>
      <c r="C165" s="228">
        <f t="shared" si="60"/>
        <v>3.9793506945470702</v>
      </c>
      <c r="D165" s="228">
        <f t="shared" si="60"/>
        <v>3.9793506945470702</v>
      </c>
      <c r="E165" s="228">
        <f t="shared" si="59"/>
        <v>3.9793506945470702</v>
      </c>
      <c r="F165" s="228">
        <f t="shared" si="59"/>
        <v>3.9793506945470702</v>
      </c>
      <c r="G165" s="228">
        <f t="shared" si="59"/>
        <v>3.9793506945470702</v>
      </c>
      <c r="H165" s="228">
        <f t="shared" si="59"/>
        <v>3.9793506945470702</v>
      </c>
      <c r="I165" s="228">
        <f t="shared" si="59"/>
        <v>3.9793506945470702</v>
      </c>
      <c r="J165" s="228">
        <f t="shared" si="59"/>
        <v>3.9793506945470702</v>
      </c>
      <c r="K165" s="228">
        <f t="shared" si="59"/>
        <v>3.9793506945470702</v>
      </c>
      <c r="L165" s="228">
        <f t="shared" si="59"/>
        <v>3.9793506945470702</v>
      </c>
      <c r="M165" s="228">
        <f t="shared" si="59"/>
        <v>3.9793506945470702</v>
      </c>
      <c r="N165" s="228">
        <f t="shared" si="59"/>
        <v>3.9793506945470702</v>
      </c>
      <c r="O165" s="228">
        <f t="shared" si="59"/>
        <v>3.9793506945470702</v>
      </c>
      <c r="P165" s="228">
        <f t="shared" si="59"/>
        <v>3.9793506945470702</v>
      </c>
      <c r="Q165" s="228">
        <f t="shared" si="59"/>
        <v>3.9793506945470702</v>
      </c>
      <c r="R165" s="228">
        <f t="shared" si="59"/>
        <v>3.9793506945470702</v>
      </c>
      <c r="S165" s="228">
        <f t="shared" si="59"/>
        <v>3.9793506945470702</v>
      </c>
      <c r="T165" s="228">
        <f t="shared" si="59"/>
        <v>3.9793506945470702</v>
      </c>
      <c r="U165" s="228">
        <f t="shared" si="59"/>
        <v>3.9793506945470702</v>
      </c>
      <c r="V165" s="228">
        <f t="shared" si="59"/>
        <v>3.9793506945470702</v>
      </c>
      <c r="BA165" s="240"/>
      <c r="BB165" s="240"/>
      <c r="BC165" s="240"/>
      <c r="BD165" s="240"/>
      <c r="BE165" s="240"/>
      <c r="BF165" s="240"/>
      <c r="BG165" s="240"/>
    </row>
    <row r="166" spans="1:59" s="228" customFormat="1" x14ac:dyDescent="0.2">
      <c r="A166" s="228" t="s">
        <v>312</v>
      </c>
      <c r="B166" s="228">
        <f t="shared" si="60"/>
        <v>4.1887902047863896</v>
      </c>
      <c r="C166" s="228">
        <f t="shared" si="60"/>
        <v>4.1887902047863896</v>
      </c>
      <c r="D166" s="228">
        <f t="shared" si="60"/>
        <v>4.1887902047863896</v>
      </c>
      <c r="E166" s="228">
        <f t="shared" si="59"/>
        <v>4.1887902047863896</v>
      </c>
      <c r="F166" s="228">
        <f t="shared" si="59"/>
        <v>4.1887902047863896</v>
      </c>
      <c r="G166" s="228">
        <f t="shared" si="59"/>
        <v>4.1887902047863896</v>
      </c>
      <c r="H166" s="228">
        <f t="shared" si="59"/>
        <v>4.1887902047863896</v>
      </c>
      <c r="I166" s="228">
        <f t="shared" si="59"/>
        <v>4.1887902047863896</v>
      </c>
      <c r="J166" s="228">
        <f t="shared" si="59"/>
        <v>4.1887902047863896</v>
      </c>
      <c r="K166" s="228">
        <f t="shared" si="59"/>
        <v>4.1887902047863896</v>
      </c>
      <c r="L166" s="228">
        <f t="shared" si="59"/>
        <v>4.1887902047863896</v>
      </c>
      <c r="M166" s="228">
        <f t="shared" si="59"/>
        <v>4.1887902047863896</v>
      </c>
      <c r="N166" s="228">
        <f t="shared" si="59"/>
        <v>4.1887902047863896</v>
      </c>
      <c r="O166" s="228">
        <f t="shared" si="59"/>
        <v>4.1887902047863896</v>
      </c>
      <c r="P166" s="228">
        <f t="shared" si="59"/>
        <v>4.1887902047863896</v>
      </c>
      <c r="Q166" s="228">
        <f t="shared" si="59"/>
        <v>4.1887902047863896</v>
      </c>
      <c r="R166" s="228">
        <f t="shared" si="59"/>
        <v>4.1887902047863896</v>
      </c>
      <c r="S166" s="228">
        <f t="shared" si="59"/>
        <v>4.1887902047863896</v>
      </c>
      <c r="T166" s="228">
        <f t="shared" si="59"/>
        <v>4.1887902047863896</v>
      </c>
      <c r="U166" s="228">
        <f t="shared" si="59"/>
        <v>4.1887902047863896</v>
      </c>
      <c r="V166" s="228">
        <f t="shared" si="59"/>
        <v>4.1887902047863896</v>
      </c>
      <c r="BA166" s="238"/>
      <c r="BB166" s="238"/>
      <c r="BC166" s="238"/>
      <c r="BD166" s="238"/>
      <c r="BE166" s="238"/>
      <c r="BF166" s="238"/>
      <c r="BG166" s="238"/>
    </row>
    <row r="167" spans="1:59" s="228" customFormat="1" x14ac:dyDescent="0.2">
      <c r="A167" s="228" t="s">
        <v>313</v>
      </c>
      <c r="B167" s="228">
        <f t="shared" si="60"/>
        <v>4.3982297150257095</v>
      </c>
      <c r="C167" s="228">
        <f t="shared" si="60"/>
        <v>4.3982297150257095</v>
      </c>
      <c r="D167" s="228">
        <f t="shared" si="60"/>
        <v>4.3982297150257095</v>
      </c>
      <c r="E167" s="228">
        <f t="shared" si="59"/>
        <v>4.3982297150257095</v>
      </c>
      <c r="F167" s="228">
        <f t="shared" si="59"/>
        <v>4.3982297150257095</v>
      </c>
      <c r="G167" s="228">
        <f t="shared" si="59"/>
        <v>4.3982297150257095</v>
      </c>
      <c r="H167" s="228">
        <f t="shared" si="59"/>
        <v>4.3982297150257095</v>
      </c>
      <c r="I167" s="228">
        <f t="shared" si="59"/>
        <v>4.3982297150257095</v>
      </c>
      <c r="J167" s="228">
        <f t="shared" si="59"/>
        <v>4.3982297150257095</v>
      </c>
      <c r="K167" s="228">
        <f t="shared" si="59"/>
        <v>4.3982297150257095</v>
      </c>
      <c r="L167" s="228">
        <f t="shared" si="59"/>
        <v>4.3982297150257095</v>
      </c>
      <c r="M167" s="228">
        <f t="shared" si="59"/>
        <v>4.3982297150257095</v>
      </c>
      <c r="N167" s="228">
        <f t="shared" si="59"/>
        <v>4.3982297150257095</v>
      </c>
      <c r="O167" s="228">
        <f t="shared" si="59"/>
        <v>4.3982297150257095</v>
      </c>
      <c r="P167" s="228">
        <f t="shared" si="59"/>
        <v>4.3982297150257095</v>
      </c>
      <c r="Q167" s="228">
        <f t="shared" si="59"/>
        <v>4.3982297150257095</v>
      </c>
      <c r="R167" s="228">
        <f t="shared" si="59"/>
        <v>4.3982297150257095</v>
      </c>
      <c r="S167" s="228">
        <f t="shared" si="59"/>
        <v>4.3982297150257095</v>
      </c>
      <c r="T167" s="228">
        <f t="shared" si="59"/>
        <v>4.3982297150257095</v>
      </c>
      <c r="U167" s="228">
        <f t="shared" si="59"/>
        <v>4.3982297150257095</v>
      </c>
      <c r="V167" s="228">
        <f t="shared" si="59"/>
        <v>4.3982297150257095</v>
      </c>
      <c r="BA167" s="238"/>
      <c r="BB167" s="238"/>
      <c r="BC167" s="238"/>
      <c r="BD167" s="238"/>
      <c r="BE167" s="238"/>
      <c r="BF167" s="238"/>
      <c r="BG167" s="238"/>
    </row>
    <row r="168" spans="1:59" s="228" customFormat="1" x14ac:dyDescent="0.2">
      <c r="A168" s="228" t="s">
        <v>314</v>
      </c>
      <c r="B168" s="228">
        <f t="shared" si="60"/>
        <v>4.6076692252650293</v>
      </c>
      <c r="C168" s="228">
        <f t="shared" si="60"/>
        <v>4.6076692252650293</v>
      </c>
      <c r="D168" s="228">
        <f t="shared" si="60"/>
        <v>4.6076692252650293</v>
      </c>
      <c r="E168" s="228">
        <f t="shared" si="59"/>
        <v>4.6076692252650293</v>
      </c>
      <c r="F168" s="228">
        <f t="shared" si="59"/>
        <v>4.6076692252650293</v>
      </c>
      <c r="G168" s="228">
        <f t="shared" si="59"/>
        <v>4.6076692252650293</v>
      </c>
      <c r="H168" s="228">
        <f t="shared" si="59"/>
        <v>4.6076692252650293</v>
      </c>
      <c r="I168" s="228">
        <f t="shared" si="59"/>
        <v>4.6076692252650293</v>
      </c>
      <c r="J168" s="228">
        <f t="shared" si="59"/>
        <v>4.6076692252650293</v>
      </c>
      <c r="K168" s="228">
        <f t="shared" si="59"/>
        <v>4.6076692252650293</v>
      </c>
      <c r="L168" s="228">
        <f t="shared" si="59"/>
        <v>4.6076692252650293</v>
      </c>
      <c r="M168" s="228">
        <f t="shared" si="59"/>
        <v>4.6076692252650293</v>
      </c>
      <c r="N168" s="228">
        <f t="shared" si="59"/>
        <v>4.6076692252650293</v>
      </c>
      <c r="O168" s="228">
        <f t="shared" si="59"/>
        <v>4.6076692252650293</v>
      </c>
      <c r="P168" s="228">
        <f t="shared" si="59"/>
        <v>4.6076692252650293</v>
      </c>
      <c r="Q168" s="228">
        <f t="shared" si="59"/>
        <v>4.6076692252650293</v>
      </c>
      <c r="R168" s="228">
        <f t="shared" si="59"/>
        <v>4.6076692252650293</v>
      </c>
      <c r="S168" s="228">
        <f t="shared" si="59"/>
        <v>4.6076692252650293</v>
      </c>
      <c r="T168" s="228">
        <f t="shared" si="59"/>
        <v>4.6076692252650293</v>
      </c>
      <c r="U168" s="228">
        <f t="shared" si="59"/>
        <v>4.6076692252650293</v>
      </c>
      <c r="V168" s="228">
        <f t="shared" si="59"/>
        <v>4.6076692252650293</v>
      </c>
      <c r="BA168" s="238"/>
      <c r="BB168" s="238"/>
      <c r="BC168" s="238"/>
      <c r="BD168" s="238"/>
      <c r="BE168" s="238"/>
      <c r="BF168" s="238"/>
      <c r="BG168" s="238"/>
    </row>
    <row r="169" spans="1:59" s="228" customFormat="1" x14ac:dyDescent="0.2">
      <c r="A169" s="228" t="s">
        <v>315</v>
      </c>
      <c r="B169" s="228">
        <f t="shared" si="60"/>
        <v>4.8171087355043491</v>
      </c>
      <c r="C169" s="228">
        <f t="shared" si="60"/>
        <v>4.8171087355043491</v>
      </c>
      <c r="D169" s="228">
        <f t="shared" si="60"/>
        <v>4.8171087355043491</v>
      </c>
      <c r="E169" s="228">
        <f t="shared" si="59"/>
        <v>4.8171087355043491</v>
      </c>
      <c r="F169" s="228">
        <f t="shared" si="59"/>
        <v>4.8171087355043491</v>
      </c>
      <c r="G169" s="228">
        <f t="shared" si="59"/>
        <v>4.8171087355043491</v>
      </c>
      <c r="H169" s="228">
        <f t="shared" si="59"/>
        <v>4.8171087355043491</v>
      </c>
      <c r="I169" s="228">
        <f t="shared" si="59"/>
        <v>4.8171087355043491</v>
      </c>
      <c r="J169" s="228">
        <f t="shared" si="59"/>
        <v>4.8171087355043491</v>
      </c>
      <c r="K169" s="228">
        <f t="shared" si="59"/>
        <v>4.8171087355043491</v>
      </c>
      <c r="L169" s="228">
        <f t="shared" si="59"/>
        <v>4.8171087355043491</v>
      </c>
      <c r="M169" s="228">
        <f t="shared" si="59"/>
        <v>4.8171087355043491</v>
      </c>
      <c r="N169" s="228">
        <f t="shared" si="59"/>
        <v>4.8171087355043491</v>
      </c>
      <c r="O169" s="228">
        <f t="shared" si="59"/>
        <v>4.8171087355043491</v>
      </c>
      <c r="P169" s="228">
        <f t="shared" si="59"/>
        <v>4.8171087355043491</v>
      </c>
      <c r="Q169" s="228">
        <f t="shared" si="59"/>
        <v>4.8171087355043491</v>
      </c>
      <c r="R169" s="228">
        <f t="shared" si="59"/>
        <v>4.8171087355043491</v>
      </c>
      <c r="S169" s="228">
        <f t="shared" si="59"/>
        <v>4.8171087355043491</v>
      </c>
      <c r="T169" s="228">
        <f t="shared" si="59"/>
        <v>4.8171087355043491</v>
      </c>
      <c r="U169" s="228">
        <f t="shared" si="59"/>
        <v>4.8171087355043491</v>
      </c>
      <c r="V169" s="228">
        <f t="shared" si="59"/>
        <v>4.8171087355043491</v>
      </c>
      <c r="BA169" s="238"/>
      <c r="BB169" s="238"/>
      <c r="BC169" s="238"/>
      <c r="BD169" s="238"/>
      <c r="BE169" s="238"/>
      <c r="BF169" s="238"/>
      <c r="BG169" s="238"/>
    </row>
    <row r="170" spans="1:59" s="228" customFormat="1" x14ac:dyDescent="0.2">
      <c r="A170" s="228" t="s">
        <v>316</v>
      </c>
      <c r="B170" s="228">
        <f t="shared" si="60"/>
        <v>5.026548245743669</v>
      </c>
      <c r="C170" s="228">
        <f t="shared" si="60"/>
        <v>5.026548245743669</v>
      </c>
      <c r="D170" s="228">
        <f t="shared" si="60"/>
        <v>5.026548245743669</v>
      </c>
      <c r="E170" s="228">
        <f t="shared" si="59"/>
        <v>5.026548245743669</v>
      </c>
      <c r="F170" s="228">
        <f t="shared" si="59"/>
        <v>5.026548245743669</v>
      </c>
      <c r="G170" s="228">
        <f t="shared" si="59"/>
        <v>5.026548245743669</v>
      </c>
      <c r="H170" s="228">
        <f t="shared" si="59"/>
        <v>5.026548245743669</v>
      </c>
      <c r="I170" s="228">
        <f t="shared" si="59"/>
        <v>5.026548245743669</v>
      </c>
      <c r="J170" s="228">
        <f t="shared" si="59"/>
        <v>5.026548245743669</v>
      </c>
      <c r="K170" s="228">
        <f t="shared" si="59"/>
        <v>5.026548245743669</v>
      </c>
      <c r="L170" s="228">
        <f t="shared" si="59"/>
        <v>5.026548245743669</v>
      </c>
      <c r="M170" s="228">
        <f t="shared" si="59"/>
        <v>5.026548245743669</v>
      </c>
      <c r="N170" s="228">
        <f t="shared" si="59"/>
        <v>5.026548245743669</v>
      </c>
      <c r="O170" s="228">
        <f t="shared" si="59"/>
        <v>5.026548245743669</v>
      </c>
      <c r="P170" s="228">
        <f t="shared" si="59"/>
        <v>5.026548245743669</v>
      </c>
      <c r="Q170" s="228">
        <f t="shared" si="59"/>
        <v>5.026548245743669</v>
      </c>
      <c r="R170" s="228">
        <f t="shared" si="59"/>
        <v>5.026548245743669</v>
      </c>
      <c r="S170" s="228">
        <f t="shared" si="59"/>
        <v>5.026548245743669</v>
      </c>
      <c r="T170" s="228">
        <f t="shared" si="59"/>
        <v>5.026548245743669</v>
      </c>
      <c r="U170" s="228">
        <f t="shared" si="59"/>
        <v>5.026548245743669</v>
      </c>
      <c r="V170" s="228">
        <f t="shared" si="59"/>
        <v>5.026548245743669</v>
      </c>
      <c r="BA170" s="238"/>
      <c r="BB170" s="238"/>
      <c r="BC170" s="238"/>
      <c r="BD170" s="238"/>
      <c r="BE170" s="238"/>
      <c r="BF170" s="238"/>
      <c r="BG170" s="238"/>
    </row>
    <row r="171" spans="1:59" s="228" customFormat="1" x14ac:dyDescent="0.2">
      <c r="A171" s="228" t="s">
        <v>317</v>
      </c>
      <c r="B171" s="228">
        <f t="shared" si="60"/>
        <v>5.2359877559829888</v>
      </c>
      <c r="C171" s="228">
        <f t="shared" si="60"/>
        <v>5.2359877559829888</v>
      </c>
      <c r="D171" s="228">
        <f t="shared" si="60"/>
        <v>5.2359877559829888</v>
      </c>
      <c r="E171" s="228">
        <f t="shared" si="59"/>
        <v>5.2359877559829888</v>
      </c>
      <c r="F171" s="228">
        <f t="shared" si="59"/>
        <v>5.2359877559829888</v>
      </c>
      <c r="G171" s="228">
        <f t="shared" si="59"/>
        <v>5.2359877559829888</v>
      </c>
      <c r="H171" s="228">
        <f t="shared" si="59"/>
        <v>5.2359877559829888</v>
      </c>
      <c r="I171" s="228">
        <f t="shared" si="59"/>
        <v>5.2359877559829888</v>
      </c>
      <c r="J171" s="228">
        <f t="shared" si="59"/>
        <v>5.2359877559829888</v>
      </c>
      <c r="K171" s="228">
        <f t="shared" si="59"/>
        <v>5.2359877559829888</v>
      </c>
      <c r="L171" s="228">
        <f t="shared" si="59"/>
        <v>5.2359877559829888</v>
      </c>
      <c r="M171" s="228">
        <f t="shared" si="59"/>
        <v>5.2359877559829888</v>
      </c>
      <c r="N171" s="228">
        <f t="shared" si="59"/>
        <v>5.2359877559829888</v>
      </c>
      <c r="O171" s="228">
        <f t="shared" si="59"/>
        <v>5.2359877559829888</v>
      </c>
      <c r="P171" s="228">
        <f t="shared" si="59"/>
        <v>5.2359877559829888</v>
      </c>
      <c r="Q171" s="228">
        <f t="shared" si="59"/>
        <v>5.2359877559829888</v>
      </c>
      <c r="R171" s="228">
        <f t="shared" si="59"/>
        <v>5.2359877559829888</v>
      </c>
      <c r="S171" s="228">
        <f t="shared" si="59"/>
        <v>5.2359877559829888</v>
      </c>
      <c r="T171" s="228">
        <f t="shared" si="59"/>
        <v>5.2359877559829888</v>
      </c>
      <c r="U171" s="228">
        <f t="shared" si="59"/>
        <v>5.2359877559829888</v>
      </c>
      <c r="V171" s="228">
        <f t="shared" si="59"/>
        <v>5.2359877559829888</v>
      </c>
      <c r="BA171" s="238"/>
      <c r="BB171" s="238"/>
      <c r="BC171" s="238"/>
      <c r="BD171" s="238"/>
      <c r="BE171" s="238"/>
      <c r="BF171" s="238"/>
      <c r="BG171" s="238"/>
    </row>
    <row r="172" spans="1:59" s="228" customFormat="1" x14ac:dyDescent="0.2">
      <c r="A172" s="228" t="s">
        <v>318</v>
      </c>
      <c r="B172" s="228">
        <f t="shared" si="60"/>
        <v>5.4454272662223087</v>
      </c>
      <c r="C172" s="228">
        <f t="shared" si="60"/>
        <v>5.4454272662223087</v>
      </c>
      <c r="D172" s="228">
        <f t="shared" si="60"/>
        <v>5.4454272662223087</v>
      </c>
      <c r="E172" s="228">
        <f t="shared" si="59"/>
        <v>5.4454272662223087</v>
      </c>
      <c r="F172" s="228">
        <f t="shared" si="59"/>
        <v>5.4454272662223087</v>
      </c>
      <c r="G172" s="228">
        <f t="shared" si="59"/>
        <v>5.4454272662223087</v>
      </c>
      <c r="H172" s="228">
        <f t="shared" si="59"/>
        <v>5.4454272662223087</v>
      </c>
      <c r="I172" s="228">
        <f t="shared" si="59"/>
        <v>5.4454272662223087</v>
      </c>
      <c r="J172" s="228">
        <f t="shared" si="59"/>
        <v>5.4454272662223087</v>
      </c>
      <c r="K172" s="228">
        <f t="shared" si="59"/>
        <v>5.4454272662223087</v>
      </c>
      <c r="L172" s="228">
        <f t="shared" si="59"/>
        <v>5.4454272662223087</v>
      </c>
      <c r="M172" s="228">
        <f t="shared" si="59"/>
        <v>5.4454272662223087</v>
      </c>
      <c r="N172" s="228">
        <f t="shared" si="59"/>
        <v>5.4454272662223087</v>
      </c>
      <c r="O172" s="228">
        <f t="shared" si="59"/>
        <v>5.4454272662223087</v>
      </c>
      <c r="P172" s="228">
        <f t="shared" si="59"/>
        <v>5.4454272662223087</v>
      </c>
      <c r="Q172" s="228">
        <f t="shared" si="59"/>
        <v>5.4454272662223087</v>
      </c>
      <c r="R172" s="228">
        <f t="shared" si="59"/>
        <v>5.4454272662223087</v>
      </c>
      <c r="S172" s="228">
        <f t="shared" si="59"/>
        <v>5.4454272662223087</v>
      </c>
      <c r="T172" s="228">
        <f t="shared" si="59"/>
        <v>5.4454272662223087</v>
      </c>
      <c r="U172" s="228">
        <f t="shared" si="59"/>
        <v>5.4454272662223087</v>
      </c>
      <c r="V172" s="228">
        <f t="shared" si="59"/>
        <v>5.4454272662223087</v>
      </c>
      <c r="BA172" s="238"/>
      <c r="BB172" s="238"/>
      <c r="BC172" s="238"/>
      <c r="BD172" s="238"/>
      <c r="BE172" s="238"/>
      <c r="BF172" s="238"/>
      <c r="BG172" s="238"/>
    </row>
    <row r="173" spans="1:59" s="228" customFormat="1" x14ac:dyDescent="0.2">
      <c r="A173" s="228" t="s">
        <v>319</v>
      </c>
      <c r="B173" s="228">
        <f t="shared" si="60"/>
        <v>5.6548667764616285</v>
      </c>
      <c r="C173" s="228">
        <f t="shared" si="60"/>
        <v>5.6548667764616285</v>
      </c>
      <c r="D173" s="228">
        <f t="shared" si="60"/>
        <v>5.6548667764616285</v>
      </c>
      <c r="E173" s="228">
        <f t="shared" si="59"/>
        <v>5.6548667764616285</v>
      </c>
      <c r="F173" s="228">
        <f t="shared" si="59"/>
        <v>5.6548667764616285</v>
      </c>
      <c r="G173" s="228">
        <f t="shared" si="59"/>
        <v>5.6548667764616285</v>
      </c>
      <c r="H173" s="228">
        <f t="shared" si="59"/>
        <v>5.6548667764616285</v>
      </c>
      <c r="I173" s="228">
        <f t="shared" si="59"/>
        <v>5.6548667764616285</v>
      </c>
      <c r="J173" s="228">
        <f t="shared" si="59"/>
        <v>5.6548667764616285</v>
      </c>
      <c r="K173" s="228">
        <f t="shared" si="59"/>
        <v>5.6548667764616285</v>
      </c>
      <c r="L173" s="228">
        <f t="shared" si="59"/>
        <v>5.6548667764616285</v>
      </c>
      <c r="M173" s="228">
        <f t="shared" si="59"/>
        <v>5.6548667764616285</v>
      </c>
      <c r="N173" s="228">
        <f t="shared" si="59"/>
        <v>5.6548667764616285</v>
      </c>
      <c r="O173" s="228">
        <f t="shared" si="59"/>
        <v>5.6548667764616285</v>
      </c>
      <c r="P173" s="228">
        <f t="shared" si="59"/>
        <v>5.6548667764616285</v>
      </c>
      <c r="Q173" s="228">
        <f t="shared" si="59"/>
        <v>5.6548667764616285</v>
      </c>
      <c r="R173" s="228">
        <f t="shared" si="59"/>
        <v>5.6548667764616285</v>
      </c>
      <c r="S173" s="228">
        <f t="shared" si="59"/>
        <v>5.6548667764616285</v>
      </c>
      <c r="T173" s="228">
        <f t="shared" si="59"/>
        <v>5.6548667764616285</v>
      </c>
      <c r="U173" s="228">
        <f t="shared" si="59"/>
        <v>5.6548667764616285</v>
      </c>
      <c r="V173" s="228">
        <f t="shared" si="59"/>
        <v>5.6548667764616285</v>
      </c>
      <c r="BA173" s="238"/>
      <c r="BB173" s="238"/>
      <c r="BC173" s="238"/>
      <c r="BD173" s="238"/>
      <c r="BE173" s="238"/>
      <c r="BF173" s="238"/>
      <c r="BG173" s="238"/>
    </row>
    <row r="174" spans="1:59" s="228" customFormat="1" x14ac:dyDescent="0.2">
      <c r="A174" s="228" t="s">
        <v>320</v>
      </c>
      <c r="B174" s="228">
        <f t="shared" si="60"/>
        <v>5.8643062867009483</v>
      </c>
      <c r="C174" s="228">
        <f t="shared" si="60"/>
        <v>5.8643062867009483</v>
      </c>
      <c r="D174" s="228">
        <f t="shared" si="60"/>
        <v>5.8643062867009483</v>
      </c>
      <c r="E174" s="228">
        <f t="shared" si="59"/>
        <v>5.8643062867009483</v>
      </c>
      <c r="F174" s="228">
        <f t="shared" si="59"/>
        <v>5.8643062867009483</v>
      </c>
      <c r="G174" s="228">
        <f t="shared" si="59"/>
        <v>5.8643062867009483</v>
      </c>
      <c r="H174" s="228">
        <f t="shared" ref="H174:V176" si="61">H173+H$147</f>
        <v>5.8643062867009483</v>
      </c>
      <c r="I174" s="228">
        <f t="shared" si="61"/>
        <v>5.8643062867009483</v>
      </c>
      <c r="J174" s="228">
        <f t="shared" si="61"/>
        <v>5.8643062867009483</v>
      </c>
      <c r="K174" s="228">
        <f t="shared" si="61"/>
        <v>5.8643062867009483</v>
      </c>
      <c r="L174" s="228">
        <f t="shared" si="61"/>
        <v>5.8643062867009483</v>
      </c>
      <c r="M174" s="228">
        <f t="shared" si="61"/>
        <v>5.8643062867009483</v>
      </c>
      <c r="N174" s="228">
        <f t="shared" si="61"/>
        <v>5.8643062867009483</v>
      </c>
      <c r="O174" s="228">
        <f t="shared" si="61"/>
        <v>5.8643062867009483</v>
      </c>
      <c r="P174" s="228">
        <f t="shared" si="61"/>
        <v>5.8643062867009483</v>
      </c>
      <c r="Q174" s="228">
        <f t="shared" si="61"/>
        <v>5.8643062867009483</v>
      </c>
      <c r="R174" s="228">
        <f t="shared" si="61"/>
        <v>5.8643062867009483</v>
      </c>
      <c r="S174" s="228">
        <f t="shared" si="61"/>
        <v>5.8643062867009483</v>
      </c>
      <c r="T174" s="228">
        <f t="shared" si="61"/>
        <v>5.8643062867009483</v>
      </c>
      <c r="U174" s="228">
        <f t="shared" si="61"/>
        <v>5.8643062867009483</v>
      </c>
      <c r="V174" s="228">
        <f t="shared" si="61"/>
        <v>5.8643062867009483</v>
      </c>
      <c r="BA174" s="238"/>
      <c r="BB174" s="238"/>
      <c r="BC174" s="238"/>
      <c r="BD174" s="238"/>
      <c r="BE174" s="238"/>
      <c r="BF174" s="238"/>
      <c r="BG174" s="238"/>
    </row>
    <row r="175" spans="1:59" s="228" customFormat="1" x14ac:dyDescent="0.2">
      <c r="A175" s="228" t="s">
        <v>321</v>
      </c>
      <c r="B175" s="228">
        <f t="shared" si="60"/>
        <v>6.0737457969402682</v>
      </c>
      <c r="C175" s="228">
        <f t="shared" si="60"/>
        <v>6.0737457969402682</v>
      </c>
      <c r="D175" s="228">
        <f t="shared" si="60"/>
        <v>6.0737457969402682</v>
      </c>
      <c r="E175" s="228">
        <f t="shared" si="60"/>
        <v>6.0737457969402682</v>
      </c>
      <c r="F175" s="228">
        <f t="shared" si="60"/>
        <v>6.0737457969402682</v>
      </c>
      <c r="G175" s="228">
        <f t="shared" si="60"/>
        <v>6.0737457969402682</v>
      </c>
      <c r="H175" s="228">
        <f t="shared" si="61"/>
        <v>6.0737457969402682</v>
      </c>
      <c r="I175" s="228">
        <f t="shared" si="61"/>
        <v>6.0737457969402682</v>
      </c>
      <c r="J175" s="228">
        <f t="shared" si="61"/>
        <v>6.0737457969402682</v>
      </c>
      <c r="K175" s="228">
        <f t="shared" si="61"/>
        <v>6.0737457969402682</v>
      </c>
      <c r="L175" s="228">
        <f t="shared" si="61"/>
        <v>6.0737457969402682</v>
      </c>
      <c r="M175" s="228">
        <f t="shared" si="61"/>
        <v>6.0737457969402682</v>
      </c>
      <c r="N175" s="228">
        <f t="shared" si="61"/>
        <v>6.0737457969402682</v>
      </c>
      <c r="O175" s="228">
        <f t="shared" si="61"/>
        <v>6.0737457969402682</v>
      </c>
      <c r="P175" s="228">
        <f t="shared" si="61"/>
        <v>6.0737457969402682</v>
      </c>
      <c r="Q175" s="228">
        <f t="shared" si="61"/>
        <v>6.0737457969402682</v>
      </c>
      <c r="R175" s="228">
        <f t="shared" si="61"/>
        <v>6.0737457969402682</v>
      </c>
      <c r="S175" s="228">
        <f t="shared" si="61"/>
        <v>6.0737457969402682</v>
      </c>
      <c r="T175" s="228">
        <f t="shared" si="61"/>
        <v>6.0737457969402682</v>
      </c>
      <c r="U175" s="228">
        <f t="shared" si="61"/>
        <v>6.0737457969402682</v>
      </c>
      <c r="V175" s="228">
        <f t="shared" si="61"/>
        <v>6.0737457969402682</v>
      </c>
      <c r="BA175" s="238"/>
      <c r="BB175" s="238"/>
      <c r="BC175" s="238"/>
      <c r="BD175" s="238"/>
      <c r="BE175" s="238"/>
      <c r="BF175" s="238"/>
      <c r="BG175" s="238"/>
    </row>
    <row r="176" spans="1:59" s="228" customFormat="1" x14ac:dyDescent="0.2">
      <c r="A176" s="228" t="s">
        <v>322</v>
      </c>
      <c r="B176" s="228">
        <f t="shared" si="60"/>
        <v>6.283185307179588</v>
      </c>
      <c r="C176" s="228">
        <f t="shared" si="60"/>
        <v>6.283185307179588</v>
      </c>
      <c r="D176" s="228">
        <f t="shared" si="60"/>
        <v>6.283185307179588</v>
      </c>
      <c r="E176" s="228">
        <f t="shared" si="60"/>
        <v>6.283185307179588</v>
      </c>
      <c r="F176" s="228">
        <f t="shared" si="60"/>
        <v>6.283185307179588</v>
      </c>
      <c r="G176" s="228">
        <f t="shared" si="60"/>
        <v>6.283185307179588</v>
      </c>
      <c r="H176" s="228">
        <f t="shared" si="61"/>
        <v>6.283185307179588</v>
      </c>
      <c r="I176" s="228">
        <f t="shared" si="61"/>
        <v>6.283185307179588</v>
      </c>
      <c r="J176" s="228">
        <f t="shared" si="61"/>
        <v>6.283185307179588</v>
      </c>
      <c r="K176" s="228">
        <f t="shared" si="61"/>
        <v>6.283185307179588</v>
      </c>
      <c r="L176" s="228">
        <f t="shared" si="61"/>
        <v>6.283185307179588</v>
      </c>
      <c r="M176" s="228">
        <f t="shared" si="61"/>
        <v>6.283185307179588</v>
      </c>
      <c r="N176" s="228">
        <f t="shared" si="61"/>
        <v>6.283185307179588</v>
      </c>
      <c r="O176" s="228">
        <f t="shared" si="61"/>
        <v>6.283185307179588</v>
      </c>
      <c r="P176" s="228">
        <f t="shared" si="61"/>
        <v>6.283185307179588</v>
      </c>
      <c r="Q176" s="228">
        <f t="shared" si="61"/>
        <v>6.283185307179588</v>
      </c>
      <c r="R176" s="228">
        <f t="shared" si="61"/>
        <v>6.283185307179588</v>
      </c>
      <c r="S176" s="228">
        <f t="shared" si="61"/>
        <v>6.283185307179588</v>
      </c>
      <c r="T176" s="228">
        <f t="shared" si="61"/>
        <v>6.283185307179588</v>
      </c>
      <c r="U176" s="228">
        <f t="shared" si="61"/>
        <v>6.283185307179588</v>
      </c>
      <c r="V176" s="228">
        <f t="shared" si="61"/>
        <v>6.283185307179588</v>
      </c>
      <c r="BA176" s="238"/>
      <c r="BB176" s="238"/>
      <c r="BC176" s="238"/>
      <c r="BD176" s="238"/>
      <c r="BE176" s="238"/>
      <c r="BF176" s="238"/>
      <c r="BG176" s="238"/>
    </row>
    <row r="177" spans="1:59" s="228" customFormat="1" x14ac:dyDescent="0.2">
      <c r="A177" s="228" t="s">
        <v>323</v>
      </c>
      <c r="B177" s="228">
        <f t="shared" ref="B177:V189" si="62">(B$142*B$138*COS(B146)+B$143*B$139*SIN(B146))+B$127</f>
        <v>4.9264057925423659</v>
      </c>
      <c r="C177" s="228">
        <f t="shared" si="62"/>
        <v>4.9248454493775569</v>
      </c>
      <c r="D177" s="228">
        <f t="shared" si="62"/>
        <v>4.9251690794121608</v>
      </c>
      <c r="E177" s="228">
        <f t="shared" si="62"/>
        <v>4.9254328642000162</v>
      </c>
      <c r="F177" s="228">
        <f t="shared" si="62"/>
        <v>4.9252879266478473</v>
      </c>
      <c r="G177" s="228">
        <f t="shared" si="62"/>
        <v>4.923308266279669</v>
      </c>
      <c r="H177" s="228">
        <f t="shared" si="62"/>
        <v>4.9238595818274531</v>
      </c>
      <c r="I177" s="228">
        <f t="shared" si="62"/>
        <v>4.9237917182108752</v>
      </c>
      <c r="J177" s="228">
        <f t="shared" si="62"/>
        <v>4.9235996191290488</v>
      </c>
      <c r="K177" s="228">
        <f t="shared" si="62"/>
        <v>4.9247585368684437</v>
      </c>
      <c r="L177" s="228">
        <f t="shared" si="62"/>
        <v>4.9238662143253622</v>
      </c>
      <c r="M177" s="228">
        <f t="shared" si="62"/>
        <v>4.9280521644239261</v>
      </c>
      <c r="N177" s="228">
        <f t="shared" si="62"/>
        <v>4.9245795417323244</v>
      </c>
      <c r="O177" s="228">
        <f t="shared" si="62"/>
        <v>4.9236107191530447</v>
      </c>
      <c r="P177" s="228">
        <f t="shared" si="62"/>
        <v>4.9230608846816084</v>
      </c>
      <c r="Q177" s="228">
        <f t="shared" si="62"/>
        <v>4.9253044792259404</v>
      </c>
      <c r="R177" s="228">
        <f t="shared" si="62"/>
        <v>4.9228004751396508</v>
      </c>
      <c r="S177" s="228">
        <f t="shared" si="62"/>
        <v>4.9213556644866365</v>
      </c>
      <c r="T177" s="228">
        <f t="shared" si="62"/>
        <v>4.9268533252264906</v>
      </c>
      <c r="U177" s="228">
        <f t="shared" si="62"/>
        <v>4.9229632672742571</v>
      </c>
      <c r="V177" s="228">
        <f t="shared" si="62"/>
        <v>4.926206343156613</v>
      </c>
      <c r="BA177" s="238"/>
      <c r="BB177" s="238"/>
      <c r="BC177" s="238"/>
      <c r="BD177" s="238"/>
      <c r="BE177" s="238"/>
      <c r="BF177" s="238"/>
      <c r="BG177" s="238"/>
    </row>
    <row r="178" spans="1:59" s="228" customFormat="1" x14ac:dyDescent="0.2">
      <c r="A178" s="228" t="s">
        <v>324</v>
      </c>
      <c r="B178" s="228">
        <f t="shared" si="62"/>
        <v>4.926487047967135</v>
      </c>
      <c r="C178" s="228">
        <f t="shared" si="62"/>
        <v>4.9249265529778903</v>
      </c>
      <c r="D178" s="228">
        <f t="shared" si="62"/>
        <v>4.9252488422566891</v>
      </c>
      <c r="E178" s="228">
        <f t="shared" si="62"/>
        <v>4.9255129081877707</v>
      </c>
      <c r="F178" s="228">
        <f t="shared" si="62"/>
        <v>4.9253681543026175</v>
      </c>
      <c r="G178" s="228">
        <f t="shared" si="62"/>
        <v>4.9233922371582199</v>
      </c>
      <c r="H178" s="228">
        <f t="shared" si="62"/>
        <v>4.923939514078695</v>
      </c>
      <c r="I178" s="228">
        <f t="shared" si="62"/>
        <v>4.9238717077595275</v>
      </c>
      <c r="J178" s="228">
        <f t="shared" si="62"/>
        <v>4.9236809075286159</v>
      </c>
      <c r="K178" s="228">
        <f t="shared" si="62"/>
        <v>4.9248567808574037</v>
      </c>
      <c r="L178" s="228">
        <f t="shared" si="62"/>
        <v>4.9239640895312116</v>
      </c>
      <c r="M178" s="228">
        <f t="shared" si="62"/>
        <v>4.928151174933233</v>
      </c>
      <c r="N178" s="228">
        <f t="shared" si="62"/>
        <v>4.9246775799656168</v>
      </c>
      <c r="O178" s="228">
        <f t="shared" si="62"/>
        <v>4.9237089964736249</v>
      </c>
      <c r="P178" s="228">
        <f t="shared" si="62"/>
        <v>4.9231598345156442</v>
      </c>
      <c r="Q178" s="228">
        <f t="shared" si="62"/>
        <v>4.9254027680818862</v>
      </c>
      <c r="R178" s="228">
        <f t="shared" si="62"/>
        <v>4.9228985263896687</v>
      </c>
      <c r="S178" s="228">
        <f t="shared" si="62"/>
        <v>4.9214542275770166</v>
      </c>
      <c r="T178" s="228">
        <f t="shared" si="62"/>
        <v>4.9268665829695921</v>
      </c>
      <c r="U178" s="228">
        <f t="shared" si="62"/>
        <v>4.9230613185242751</v>
      </c>
      <c r="V178" s="228">
        <f t="shared" si="62"/>
        <v>4.9262336859731084</v>
      </c>
      <c r="BA178" s="238"/>
      <c r="BB178" s="238"/>
      <c r="BC178" s="238"/>
      <c r="BD178" s="238"/>
      <c r="BE178" s="238"/>
      <c r="BF178" s="238"/>
      <c r="BG178" s="238"/>
    </row>
    <row r="179" spans="1:59" s="228" customFormat="1" x14ac:dyDescent="0.2">
      <c r="A179" s="228" t="s">
        <v>325</v>
      </c>
      <c r="B179" s="228">
        <f t="shared" si="62"/>
        <v>4.9267276389884982</v>
      </c>
      <c r="C179" s="228">
        <f t="shared" si="62"/>
        <v>4.9251667050116978</v>
      </c>
      <c r="D179" s="228">
        <f t="shared" si="62"/>
        <v>4.9254850221322837</v>
      </c>
      <c r="E179" s="228">
        <f t="shared" si="62"/>
        <v>4.9257499172069821</v>
      </c>
      <c r="F179" s="228">
        <f t="shared" si="62"/>
        <v>4.9256057059662393</v>
      </c>
      <c r="G179" s="228">
        <f t="shared" si="62"/>
        <v>4.9236408942476704</v>
      </c>
      <c r="H179" s="228">
        <f t="shared" si="62"/>
        <v>4.9241761879455783</v>
      </c>
      <c r="I179" s="228">
        <f t="shared" si="62"/>
        <v>4.9241085521249959</v>
      </c>
      <c r="J179" s="228">
        <f t="shared" si="62"/>
        <v>4.9239215936880445</v>
      </c>
      <c r="K179" s="228">
        <f t="shared" si="62"/>
        <v>4.9251476769127249</v>
      </c>
      <c r="L179" s="228">
        <f t="shared" si="62"/>
        <v>4.9242538909760478</v>
      </c>
      <c r="M179" s="228">
        <f t="shared" si="62"/>
        <v>4.9284443376831009</v>
      </c>
      <c r="N179" s="228">
        <f t="shared" si="62"/>
        <v>4.9249678660143346</v>
      </c>
      <c r="O179" s="228">
        <f t="shared" si="62"/>
        <v>4.9239999886775214</v>
      </c>
      <c r="P179" s="228">
        <f t="shared" si="62"/>
        <v>4.9234528181668082</v>
      </c>
      <c r="Q179" s="228">
        <f t="shared" si="62"/>
        <v>4.9256937971858736</v>
      </c>
      <c r="R179" s="228">
        <f t="shared" si="62"/>
        <v>4.9231888503547632</v>
      </c>
      <c r="S179" s="228">
        <f t="shared" si="62"/>
        <v>4.9217460680853868</v>
      </c>
      <c r="T179" s="228">
        <f t="shared" si="62"/>
        <v>4.9269058051118249</v>
      </c>
      <c r="U179" s="228">
        <f t="shared" si="62"/>
        <v>4.9233516424893695</v>
      </c>
      <c r="V179" s="228">
        <f t="shared" si="62"/>
        <v>4.9263146538244573</v>
      </c>
      <c r="BA179" s="238"/>
      <c r="BB179" s="238"/>
      <c r="BC179" s="238"/>
      <c r="BD179" s="238"/>
      <c r="BE179" s="238"/>
      <c r="BF179" s="238"/>
      <c r="BG179" s="238"/>
    </row>
    <row r="180" spans="1:59" s="228" customFormat="1" x14ac:dyDescent="0.2">
      <c r="A180" s="228" t="s">
        <v>326</v>
      </c>
      <c r="B180" s="228">
        <f t="shared" si="62"/>
        <v>4.9271170506243385</v>
      </c>
      <c r="C180" s="228">
        <f t="shared" si="62"/>
        <v>4.9255554096827252</v>
      </c>
      <c r="D180" s="228">
        <f t="shared" si="62"/>
        <v>4.9258672968450661</v>
      </c>
      <c r="E180" s="228">
        <f t="shared" si="62"/>
        <v>4.9261335328262161</v>
      </c>
      <c r="F180" s="228">
        <f t="shared" si="62"/>
        <v>4.9259901994911104</v>
      </c>
      <c r="G180" s="228">
        <f t="shared" si="62"/>
        <v>4.924043370040021</v>
      </c>
      <c r="H180" s="228">
        <f t="shared" si="62"/>
        <v>4.9245592596444334</v>
      </c>
      <c r="I180" s="228">
        <f t="shared" si="62"/>
        <v>4.9244919000720051</v>
      </c>
      <c r="J180" s="228">
        <f t="shared" si="62"/>
        <v>4.9243111584672254</v>
      </c>
      <c r="K180" s="228">
        <f t="shared" si="62"/>
        <v>4.9256185114809172</v>
      </c>
      <c r="L180" s="228">
        <f t="shared" si="62"/>
        <v>4.9247229529461114</v>
      </c>
      <c r="M180" s="228">
        <f t="shared" si="62"/>
        <v>4.9289188400546102</v>
      </c>
      <c r="N180" s="228">
        <f t="shared" si="62"/>
        <v>4.9254377129852021</v>
      </c>
      <c r="O180" s="228">
        <f t="shared" si="62"/>
        <v>4.9244709780090909</v>
      </c>
      <c r="P180" s="228">
        <f t="shared" si="62"/>
        <v>4.9239270308436511</v>
      </c>
      <c r="Q180" s="228">
        <f t="shared" si="62"/>
        <v>4.9261648471695461</v>
      </c>
      <c r="R180" s="228">
        <f t="shared" si="62"/>
        <v>4.9236587584845299</v>
      </c>
      <c r="S180" s="228">
        <f t="shared" si="62"/>
        <v>4.9222184311811255</v>
      </c>
      <c r="T180" s="228">
        <f t="shared" si="62"/>
        <v>4.9269692774573643</v>
      </c>
      <c r="U180" s="228">
        <f t="shared" si="62"/>
        <v>4.9238215506191363</v>
      </c>
      <c r="V180" s="228">
        <f t="shared" si="62"/>
        <v>4.9264457080270301</v>
      </c>
      <c r="BA180" s="238"/>
      <c r="BB180" s="238"/>
      <c r="BC180" s="238"/>
      <c r="BD180" s="238"/>
      <c r="BE180" s="238"/>
      <c r="BF180" s="238"/>
      <c r="BG180" s="238"/>
    </row>
    <row r="181" spans="1:59" s="228" customFormat="1" x14ac:dyDescent="0.2">
      <c r="A181" s="228" t="s">
        <v>327</v>
      </c>
      <c r="B181" s="228">
        <f t="shared" si="62"/>
        <v>4.9276382637175651</v>
      </c>
      <c r="C181" s="228">
        <f t="shared" si="62"/>
        <v>4.9260756787316362</v>
      </c>
      <c r="D181" s="228">
        <f t="shared" si="62"/>
        <v>4.9263789591557297</v>
      </c>
      <c r="E181" s="228">
        <f t="shared" si="62"/>
        <v>4.926646989202121</v>
      </c>
      <c r="F181" s="228">
        <f t="shared" si="62"/>
        <v>4.9265048306651922</v>
      </c>
      <c r="G181" s="228">
        <f t="shared" si="62"/>
        <v>4.9245820744118545</v>
      </c>
      <c r="H181" s="228">
        <f t="shared" si="62"/>
        <v>4.9250719871038386</v>
      </c>
      <c r="I181" s="228">
        <f t="shared" si="62"/>
        <v>4.9250049974557619</v>
      </c>
      <c r="J181" s="228">
        <f t="shared" si="62"/>
        <v>4.9248325760159695</v>
      </c>
      <c r="K181" s="228">
        <f t="shared" si="62"/>
        <v>4.926248706832034</v>
      </c>
      <c r="L181" s="228">
        <f t="shared" si="62"/>
        <v>4.9253507751825003</v>
      </c>
      <c r="M181" s="228">
        <f t="shared" si="62"/>
        <v>4.9295539440172105</v>
      </c>
      <c r="N181" s="228">
        <f t="shared" si="62"/>
        <v>4.9260665863110153</v>
      </c>
      <c r="O181" s="228">
        <f t="shared" si="62"/>
        <v>4.9251013799744845</v>
      </c>
      <c r="P181" s="228">
        <f t="shared" si="62"/>
        <v>4.9245617471766714</v>
      </c>
      <c r="Q181" s="228">
        <f t="shared" si="62"/>
        <v>4.9267953308882682</v>
      </c>
      <c r="R181" s="228">
        <f t="shared" si="62"/>
        <v>4.9242877135388294</v>
      </c>
      <c r="S181" s="228">
        <f t="shared" si="62"/>
        <v>4.9228506723302985</v>
      </c>
      <c r="T181" s="228">
        <f t="shared" si="62"/>
        <v>4.9270542259601369</v>
      </c>
      <c r="U181" s="228">
        <f t="shared" si="62"/>
        <v>4.9244505056734358</v>
      </c>
      <c r="V181" s="228">
        <f t="shared" si="62"/>
        <v>4.9266211208833059</v>
      </c>
      <c r="BA181" s="238"/>
      <c r="BB181" s="238"/>
      <c r="BC181" s="238"/>
      <c r="BD181" s="238"/>
      <c r="BE181" s="238"/>
      <c r="BF181" s="238"/>
      <c r="BG181" s="238"/>
    </row>
    <row r="182" spans="1:59" s="228" customFormat="1" x14ac:dyDescent="0.2">
      <c r="A182" s="228" t="s">
        <v>328</v>
      </c>
      <c r="B182" s="228">
        <f t="shared" si="62"/>
        <v>4.9282684987549459</v>
      </c>
      <c r="C182" s="228">
        <f t="shared" si="62"/>
        <v>4.9267047739044649</v>
      </c>
      <c r="D182" s="228">
        <f t="shared" si="62"/>
        <v>4.9269976469660701</v>
      </c>
      <c r="E182" s="228">
        <f t="shared" si="62"/>
        <v>4.9272678458272319</v>
      </c>
      <c r="F182" s="228">
        <f t="shared" si="62"/>
        <v>4.9271271076367009</v>
      </c>
      <c r="G182" s="228">
        <f t="shared" si="62"/>
        <v>4.92523346339713</v>
      </c>
      <c r="H182" s="228">
        <f t="shared" si="62"/>
        <v>4.9256919616734782</v>
      </c>
      <c r="I182" s="228">
        <f t="shared" si="62"/>
        <v>4.9256254194584832</v>
      </c>
      <c r="J182" s="228">
        <f t="shared" si="62"/>
        <v>4.9254630578853584</v>
      </c>
      <c r="K182" s="228">
        <f t="shared" si="62"/>
        <v>4.92701072040522</v>
      </c>
      <c r="L182" s="228">
        <f t="shared" si="62"/>
        <v>4.9261099188408588</v>
      </c>
      <c r="M182" s="228">
        <f t="shared" si="62"/>
        <v>4.9303218924801691</v>
      </c>
      <c r="N182" s="228">
        <f t="shared" si="62"/>
        <v>4.9268270012097677</v>
      </c>
      <c r="O182" s="228">
        <f t="shared" si="62"/>
        <v>4.9258636429828107</v>
      </c>
      <c r="P182" s="228">
        <f t="shared" si="62"/>
        <v>4.9253292270164089</v>
      </c>
      <c r="Q182" s="228">
        <f t="shared" si="62"/>
        <v>4.9275576931781346</v>
      </c>
      <c r="R182" s="228">
        <f t="shared" si="62"/>
        <v>4.9250482271637273</v>
      </c>
      <c r="S182" s="228">
        <f t="shared" si="62"/>
        <v>4.9236151595608595</v>
      </c>
      <c r="T182" s="228">
        <f t="shared" si="62"/>
        <v>4.9271569379629421</v>
      </c>
      <c r="U182" s="228">
        <f t="shared" si="62"/>
        <v>4.9252110192983336</v>
      </c>
      <c r="V182" s="228">
        <f t="shared" si="62"/>
        <v>4.9268332260097418</v>
      </c>
      <c r="BA182" s="238"/>
      <c r="BB182" s="238"/>
      <c r="BC182" s="238"/>
      <c r="BD182" s="238"/>
      <c r="BE182" s="238"/>
      <c r="BF182" s="238"/>
      <c r="BG182" s="238"/>
    </row>
    <row r="183" spans="1:59" s="228" customFormat="1" x14ac:dyDescent="0.2">
      <c r="A183" s="228" t="s">
        <v>329</v>
      </c>
      <c r="B183" s="228">
        <f t="shared" si="62"/>
        <v>4.9289802114411447</v>
      </c>
      <c r="C183" s="228">
        <f t="shared" si="62"/>
        <v>4.9274152007234253</v>
      </c>
      <c r="D183" s="228">
        <f t="shared" si="62"/>
        <v>4.9276963206499813</v>
      </c>
      <c r="E183" s="228">
        <f t="shared" si="62"/>
        <v>4.927968968287832</v>
      </c>
      <c r="F183" s="228">
        <f t="shared" si="62"/>
        <v>4.9278298339159656</v>
      </c>
      <c r="G183" s="228">
        <f t="shared" si="62"/>
        <v>4.9259690681714803</v>
      </c>
      <c r="H183" s="228">
        <f t="shared" si="62"/>
        <v>4.9263920874896909</v>
      </c>
      <c r="I183" s="228">
        <f t="shared" si="62"/>
        <v>4.9263260506615349</v>
      </c>
      <c r="J183" s="228">
        <f t="shared" si="62"/>
        <v>4.9261750489923122</v>
      </c>
      <c r="K183" s="228">
        <f t="shared" si="62"/>
        <v>4.9278712485507796</v>
      </c>
      <c r="L183" s="228">
        <f t="shared" si="62"/>
        <v>4.9269672057005423</v>
      </c>
      <c r="M183" s="228">
        <f t="shared" si="62"/>
        <v>4.9311891224106299</v>
      </c>
      <c r="N183" s="228">
        <f t="shared" si="62"/>
        <v>4.9276857239015088</v>
      </c>
      <c r="O183" s="228">
        <f t="shared" si="62"/>
        <v>4.9267244524828619</v>
      </c>
      <c r="P183" s="228">
        <f t="shared" si="62"/>
        <v>4.9261959278110901</v>
      </c>
      <c r="Q183" s="228">
        <f t="shared" si="62"/>
        <v>4.9284186151488596</v>
      </c>
      <c r="R183" s="228">
        <f t="shared" si="62"/>
        <v>4.925907061264466</v>
      </c>
      <c r="S183" s="228">
        <f t="shared" si="62"/>
        <v>4.9244784811124136</v>
      </c>
      <c r="T183" s="228">
        <f t="shared" si="62"/>
        <v>4.9272729244583919</v>
      </c>
      <c r="U183" s="228">
        <f t="shared" si="62"/>
        <v>4.9260698533990723</v>
      </c>
      <c r="V183" s="228">
        <f t="shared" si="62"/>
        <v>4.9270727533945182</v>
      </c>
      <c r="BA183" s="238"/>
      <c r="BB183" s="238"/>
      <c r="BC183" s="238"/>
      <c r="BD183" s="238"/>
      <c r="BE183" s="238"/>
      <c r="BF183" s="238"/>
      <c r="BG183" s="238"/>
    </row>
    <row r="184" spans="1:59" s="228" customFormat="1" x14ac:dyDescent="0.2">
      <c r="A184" s="228" t="s">
        <v>330</v>
      </c>
      <c r="B184" s="228">
        <f t="shared" si="62"/>
        <v>4.9297422965165989</v>
      </c>
      <c r="C184" s="228">
        <f t="shared" si="62"/>
        <v>4.928175910127524</v>
      </c>
      <c r="D184" s="228">
        <f t="shared" si="62"/>
        <v>4.9284444448148692</v>
      </c>
      <c r="E184" s="228">
        <f t="shared" si="62"/>
        <v>4.9287197141680323</v>
      </c>
      <c r="F184" s="228">
        <f t="shared" si="62"/>
        <v>4.9285822969925288</v>
      </c>
      <c r="G184" s="228">
        <f t="shared" si="62"/>
        <v>4.9267567392764429</v>
      </c>
      <c r="H184" s="228">
        <f t="shared" si="62"/>
        <v>4.9271417656947332</v>
      </c>
      <c r="I184" s="228">
        <f t="shared" si="62"/>
        <v>4.9270762701193416</v>
      </c>
      <c r="J184" s="228">
        <f t="shared" si="62"/>
        <v>4.9269374319089438</v>
      </c>
      <c r="K184" s="228">
        <f t="shared" si="62"/>
        <v>4.9287926820594805</v>
      </c>
      <c r="L184" s="228">
        <f t="shared" si="62"/>
        <v>4.9278851682120619</v>
      </c>
      <c r="M184" s="228">
        <f t="shared" si="62"/>
        <v>4.9321177316991998</v>
      </c>
      <c r="N184" s="228">
        <f t="shared" si="62"/>
        <v>4.9286052240840004</v>
      </c>
      <c r="O184" s="228">
        <f t="shared" si="62"/>
        <v>4.9276461869688646</v>
      </c>
      <c r="P184" s="228">
        <f t="shared" si="62"/>
        <v>4.9271239705770951</v>
      </c>
      <c r="Q184" s="228">
        <f t="shared" si="62"/>
        <v>4.9293404703791595</v>
      </c>
      <c r="R184" s="228">
        <f t="shared" si="62"/>
        <v>4.9268266806697003</v>
      </c>
      <c r="S184" s="228">
        <f t="shared" si="62"/>
        <v>4.9254029056904836</v>
      </c>
      <c r="T184" s="228">
        <f t="shared" si="62"/>
        <v>4.9273971162800692</v>
      </c>
      <c r="U184" s="228">
        <f t="shared" si="62"/>
        <v>4.9269894728043067</v>
      </c>
      <c r="V184" s="228">
        <f t="shared" si="62"/>
        <v>4.9273292345415411</v>
      </c>
      <c r="BA184" s="238"/>
      <c r="BB184" s="238"/>
      <c r="BC184" s="238"/>
      <c r="BD184" s="238"/>
      <c r="BE184" s="238"/>
      <c r="BF184" s="238"/>
      <c r="BG184" s="238"/>
    </row>
    <row r="185" spans="1:59" s="228" customFormat="1" x14ac:dyDescent="0.2">
      <c r="A185" s="228" t="s">
        <v>331</v>
      </c>
      <c r="B185" s="228">
        <f t="shared" si="62"/>
        <v>4.9305214472066199</v>
      </c>
      <c r="C185" s="228">
        <f t="shared" si="62"/>
        <v>4.9289536554655111</v>
      </c>
      <c r="D185" s="228">
        <f t="shared" si="62"/>
        <v>4.9292093228448293</v>
      </c>
      <c r="E185" s="228">
        <f t="shared" si="62"/>
        <v>4.9294872722703911</v>
      </c>
      <c r="F185" s="228">
        <f t="shared" si="62"/>
        <v>4.929351610619225</v>
      </c>
      <c r="G185" s="228">
        <f t="shared" si="62"/>
        <v>4.927562051705066</v>
      </c>
      <c r="H185" s="228">
        <f t="shared" si="62"/>
        <v>4.9279082317536869</v>
      </c>
      <c r="I185" s="228">
        <f t="shared" si="62"/>
        <v>4.9278432896416442</v>
      </c>
      <c r="J185" s="228">
        <f t="shared" si="62"/>
        <v>4.927716886843478</v>
      </c>
      <c r="K185" s="228">
        <f t="shared" si="62"/>
        <v>4.9297347498654629</v>
      </c>
      <c r="L185" s="228">
        <f t="shared" si="62"/>
        <v>4.9288236870087943</v>
      </c>
      <c r="M185" s="228">
        <f t="shared" si="62"/>
        <v>4.9330671356640075</v>
      </c>
      <c r="N185" s="228">
        <f t="shared" si="62"/>
        <v>4.929545315187017</v>
      </c>
      <c r="O185" s="228">
        <f t="shared" si="62"/>
        <v>4.9285885622208063</v>
      </c>
      <c r="P185" s="228">
        <f t="shared" si="62"/>
        <v>4.9280727953923069</v>
      </c>
      <c r="Q185" s="228">
        <f t="shared" si="62"/>
        <v>4.930282969371917</v>
      </c>
      <c r="R185" s="228">
        <f t="shared" si="62"/>
        <v>4.9277668935985979</v>
      </c>
      <c r="S185" s="228">
        <f t="shared" si="62"/>
        <v>4.9263480315051256</v>
      </c>
      <c r="T185" s="228">
        <f t="shared" si="62"/>
        <v>4.9275240856494289</v>
      </c>
      <c r="U185" s="228">
        <f t="shared" si="62"/>
        <v>4.9279296857332042</v>
      </c>
      <c r="V185" s="228">
        <f t="shared" si="62"/>
        <v>4.9275914599939528</v>
      </c>
      <c r="BA185" s="238"/>
      <c r="BB185" s="238"/>
      <c r="BC185" s="238"/>
      <c r="BD185" s="238"/>
      <c r="BE185" s="238"/>
      <c r="BF185" s="238"/>
      <c r="BG185" s="238"/>
    </row>
    <row r="186" spans="1:59" s="228" customFormat="1" x14ac:dyDescent="0.2">
      <c r="A186" s="228" t="s">
        <v>332</v>
      </c>
      <c r="B186" s="228">
        <f t="shared" si="62"/>
        <v>4.9312836108872737</v>
      </c>
      <c r="C186" s="228">
        <f t="shared" si="62"/>
        <v>4.9297144455340822</v>
      </c>
      <c r="D186" s="228">
        <f t="shared" si="62"/>
        <v>4.9299575258996606</v>
      </c>
      <c r="E186" s="228">
        <f t="shared" si="62"/>
        <v>4.9302380966226824</v>
      </c>
      <c r="F186" s="228">
        <f t="shared" si="62"/>
        <v>4.9301041520989921</v>
      </c>
      <c r="G186" s="228">
        <f t="shared" si="62"/>
        <v>4.9283498094399016</v>
      </c>
      <c r="H186" s="228">
        <f t="shared" si="62"/>
        <v>4.9286579874218654</v>
      </c>
      <c r="I186" s="228">
        <f t="shared" si="62"/>
        <v>4.9285935867947508</v>
      </c>
      <c r="J186" s="228">
        <f t="shared" si="62"/>
        <v>4.9284793478750357</v>
      </c>
      <c r="K186" s="228">
        <f t="shared" si="62"/>
        <v>4.9306562790850625</v>
      </c>
      <c r="L186" s="228">
        <f t="shared" si="62"/>
        <v>4.9297417443158063</v>
      </c>
      <c r="M186" s="228">
        <f t="shared" si="62"/>
        <v>4.9339958407960438</v>
      </c>
      <c r="N186" s="228">
        <f t="shared" si="62"/>
        <v>4.9304649107182978</v>
      </c>
      <c r="O186" s="228">
        <f t="shared" si="62"/>
        <v>4.9295103919181589</v>
      </c>
      <c r="P186" s="228">
        <f t="shared" si="62"/>
        <v>4.9290009340593341</v>
      </c>
      <c r="Q186" s="228">
        <f t="shared" si="62"/>
        <v>4.9312049203985389</v>
      </c>
      <c r="R186" s="228">
        <f t="shared" si="62"/>
        <v>4.9286866082345231</v>
      </c>
      <c r="S186" s="228">
        <f t="shared" si="62"/>
        <v>4.9272725520230223</v>
      </c>
      <c r="T186" s="228">
        <f t="shared" si="62"/>
        <v>4.9276482833957624</v>
      </c>
      <c r="U186" s="228">
        <f t="shared" si="62"/>
        <v>4.9288494003691294</v>
      </c>
      <c r="V186" s="228">
        <f t="shared" si="62"/>
        <v>4.927847969241185</v>
      </c>
      <c r="BA186" s="238"/>
      <c r="BB186" s="238"/>
      <c r="BC186" s="238"/>
      <c r="BD186" s="238"/>
      <c r="BE186" s="238"/>
      <c r="BF186" s="238"/>
      <c r="BG186" s="238"/>
    </row>
    <row r="187" spans="1:59" s="228" customFormat="1" x14ac:dyDescent="0.2">
      <c r="A187" s="228" t="s">
        <v>333</v>
      </c>
      <c r="B187" s="228">
        <f t="shared" si="62"/>
        <v>4.9319954773484502</v>
      </c>
      <c r="C187" s="228">
        <f t="shared" si="62"/>
        <v>4.930425030156564</v>
      </c>
      <c r="D187" s="228">
        <f t="shared" si="62"/>
        <v>4.930656353915591</v>
      </c>
      <c r="E187" s="228">
        <f t="shared" si="62"/>
        <v>4.9309393725978561</v>
      </c>
      <c r="F187" s="228">
        <f t="shared" si="62"/>
        <v>4.9308070317580688</v>
      </c>
      <c r="G187" s="228">
        <f t="shared" si="62"/>
        <v>4.9290855836878542</v>
      </c>
      <c r="H187" s="228">
        <f t="shared" si="62"/>
        <v>4.929358264778843</v>
      </c>
      <c r="I187" s="228">
        <f t="shared" si="62"/>
        <v>4.9292943699927454</v>
      </c>
      <c r="J187" s="228">
        <f t="shared" si="62"/>
        <v>4.9291914917978437</v>
      </c>
      <c r="K187" s="228">
        <f t="shared" si="62"/>
        <v>4.931516994469396</v>
      </c>
      <c r="L187" s="228">
        <f t="shared" si="62"/>
        <v>4.930599216623456</v>
      </c>
      <c r="M187" s="228">
        <f t="shared" si="62"/>
        <v>4.9348632582246195</v>
      </c>
      <c r="N187" s="228">
        <f t="shared" si="62"/>
        <v>4.9313238199404177</v>
      </c>
      <c r="O187" s="228">
        <f t="shared" si="62"/>
        <v>4.9303713876797195</v>
      </c>
      <c r="P187" s="228">
        <f t="shared" si="62"/>
        <v>4.9298678224647245</v>
      </c>
      <c r="Q187" s="228">
        <f t="shared" si="62"/>
        <v>4.9320660297751484</v>
      </c>
      <c r="R187" s="228">
        <f t="shared" si="62"/>
        <v>4.9295456286346075</v>
      </c>
      <c r="S187" s="228">
        <f t="shared" si="62"/>
        <v>4.9281360612612017</v>
      </c>
      <c r="T187" s="228">
        <f t="shared" si="62"/>
        <v>4.927764281481589</v>
      </c>
      <c r="U187" s="228">
        <f t="shared" si="62"/>
        <v>4.9297084207692139</v>
      </c>
      <c r="V187" s="228">
        <f t="shared" si="62"/>
        <v>4.9280875515982663</v>
      </c>
      <c r="BA187" s="238"/>
      <c r="BB187" s="238"/>
      <c r="BC187" s="238"/>
      <c r="BD187" s="238"/>
      <c r="BE187" s="238"/>
      <c r="BF187" s="238"/>
      <c r="BG187" s="238"/>
    </row>
    <row r="188" spans="1:59" s="228" customFormat="1" x14ac:dyDescent="0.2">
      <c r="A188" s="228" t="s">
        <v>334</v>
      </c>
      <c r="B188" s="228">
        <f t="shared" si="62"/>
        <v>4.9326259346098809</v>
      </c>
      <c r="C188" s="228">
        <f t="shared" si="62"/>
        <v>4.9310543533751909</v>
      </c>
      <c r="D188" s="228">
        <f t="shared" si="62"/>
        <v>4.9312752647549747</v>
      </c>
      <c r="E188" s="228">
        <f t="shared" si="62"/>
        <v>4.9315604510707018</v>
      </c>
      <c r="F188" s="228">
        <f t="shared" si="62"/>
        <v>4.9314295303825633</v>
      </c>
      <c r="G188" s="228">
        <f t="shared" si="62"/>
        <v>4.9297372175836536</v>
      </c>
      <c r="H188" s="228">
        <f t="shared" si="62"/>
        <v>4.9299784583438147</v>
      </c>
      <c r="I188" s="228">
        <f t="shared" si="62"/>
        <v>4.9299150116471449</v>
      </c>
      <c r="J188" s="228">
        <f t="shared" si="62"/>
        <v>4.9298221945052303</v>
      </c>
      <c r="K188" s="228">
        <f t="shared" si="62"/>
        <v>4.9322792786259964</v>
      </c>
      <c r="L188" s="228">
        <f t="shared" si="62"/>
        <v>4.9313586282772901</v>
      </c>
      <c r="M188" s="228">
        <f t="shared" si="62"/>
        <v>4.9356314776457726</v>
      </c>
      <c r="N188" s="228">
        <f t="shared" si="62"/>
        <v>4.9320845043988664</v>
      </c>
      <c r="O188" s="228">
        <f t="shared" si="62"/>
        <v>4.9311339198591915</v>
      </c>
      <c r="P188" s="228">
        <f t="shared" si="62"/>
        <v>4.9306355734253691</v>
      </c>
      <c r="Q188" s="228">
        <f t="shared" si="62"/>
        <v>4.9328286628899267</v>
      </c>
      <c r="R188" s="228">
        <f t="shared" si="62"/>
        <v>4.9303064114853274</v>
      </c>
      <c r="S188" s="228">
        <f t="shared" si="62"/>
        <v>4.9289008197223767</v>
      </c>
      <c r="T188" s="228">
        <f t="shared" si="62"/>
        <v>4.9278670102339373</v>
      </c>
      <c r="U188" s="228">
        <f t="shared" si="62"/>
        <v>4.9304692036199338</v>
      </c>
      <c r="V188" s="228">
        <f t="shared" si="62"/>
        <v>4.9282997361665482</v>
      </c>
      <c r="BA188" s="238"/>
      <c r="BB188" s="238"/>
      <c r="BC188" s="238"/>
      <c r="BD188" s="238"/>
      <c r="BE188" s="238"/>
      <c r="BF188" s="238"/>
      <c r="BG188" s="238"/>
    </row>
    <row r="189" spans="1:59" s="228" customFormat="1" x14ac:dyDescent="0.2">
      <c r="A189" s="228" t="s">
        <v>335</v>
      </c>
      <c r="B189" s="228">
        <f t="shared" si="62"/>
        <v>4.9331474286639709</v>
      </c>
      <c r="C189" s="228">
        <f t="shared" si="62"/>
        <v>4.9315749107454812</v>
      </c>
      <c r="D189" s="228">
        <f t="shared" si="62"/>
        <v>4.9317872090442672</v>
      </c>
      <c r="E189" s="228">
        <f t="shared" ref="E189:V204" si="63">(E$142*E$138*COS(E158)+E$143*E$139*SIN(E158))+E$127</f>
        <v>4.9320741879316907</v>
      </c>
      <c r="F189" s="228">
        <f t="shared" si="63"/>
        <v>4.9319444417955047</v>
      </c>
      <c r="G189" s="228">
        <f t="shared" si="63"/>
        <v>4.9302762315991666</v>
      </c>
      <c r="H189" s="228">
        <f t="shared" si="63"/>
        <v>4.9304914626819727</v>
      </c>
      <c r="I189" s="228">
        <f t="shared" si="63"/>
        <v>4.9304283867394831</v>
      </c>
      <c r="J189" s="228">
        <f t="shared" si="63"/>
        <v>4.9303438912624342</v>
      </c>
      <c r="K189" s="228">
        <f t="shared" si="63"/>
        <v>4.9329098160793752</v>
      </c>
      <c r="L189" s="228">
        <f t="shared" si="63"/>
        <v>4.9319867893439735</v>
      </c>
      <c r="M189" s="228">
        <f t="shared" si="63"/>
        <v>4.9362669241844745</v>
      </c>
      <c r="N189" s="228">
        <f t="shared" si="63"/>
        <v>4.9327137185326402</v>
      </c>
      <c r="O189" s="228">
        <f t="shared" si="63"/>
        <v>4.9317646621412958</v>
      </c>
      <c r="P189" s="228">
        <f t="shared" si="63"/>
        <v>4.9312706325402118</v>
      </c>
      <c r="Q189" s="228">
        <f t="shared" si="63"/>
        <v>4.9334594890162382</v>
      </c>
      <c r="R189" s="228">
        <f t="shared" si="63"/>
        <v>4.9309357069254682</v>
      </c>
      <c r="S189" s="228">
        <f t="shared" si="63"/>
        <v>4.9295334037920755</v>
      </c>
      <c r="T189" s="228">
        <f t="shared" si="63"/>
        <v>4.9279519799133817</v>
      </c>
      <c r="U189" s="228">
        <f t="shared" si="63"/>
        <v>4.9310984990600746</v>
      </c>
      <c r="V189" s="228">
        <f t="shared" si="63"/>
        <v>4.9284752494622213</v>
      </c>
      <c r="BA189" s="238"/>
      <c r="BB189" s="238"/>
      <c r="BC189" s="238"/>
      <c r="BD189" s="238"/>
      <c r="BE189" s="238"/>
      <c r="BF189" s="238"/>
      <c r="BG189" s="238"/>
    </row>
    <row r="190" spans="1:59" s="228" customFormat="1" x14ac:dyDescent="0.2">
      <c r="A190" s="228" t="s">
        <v>336</v>
      </c>
      <c r="B190" s="228">
        <f t="shared" ref="B190:Q205" si="64">(B$142*B$138*COS(B159)+B$143*B$139*SIN(B159))+B$127</f>
        <v>4.9335371677181517</v>
      </c>
      <c r="C190" s="228">
        <f t="shared" si="64"/>
        <v>4.9319639514124418</v>
      </c>
      <c r="D190" s="228">
        <f t="shared" si="64"/>
        <v>4.9321698123614457</v>
      </c>
      <c r="E190" s="228">
        <f t="shared" si="64"/>
        <v>4.9324581304148154</v>
      </c>
      <c r="F190" s="228">
        <f t="shared" si="64"/>
        <v>4.9323292618973289</v>
      </c>
      <c r="G190" s="228">
        <f t="shared" si="64"/>
        <v>4.9306790682354382</v>
      </c>
      <c r="H190" s="228">
        <f t="shared" si="64"/>
        <v>4.9308748570420713</v>
      </c>
      <c r="I190" s="228">
        <f t="shared" si="64"/>
        <v>4.9308120583147765</v>
      </c>
      <c r="J190" s="228">
        <f t="shared" si="64"/>
        <v>4.9307337814177874</v>
      </c>
      <c r="K190" s="228">
        <f t="shared" si="63"/>
        <v>4.9333810493171653</v>
      </c>
      <c r="L190" s="228">
        <f t="shared" si="63"/>
        <v>4.9324562461706423</v>
      </c>
      <c r="M190" s="228">
        <f t="shared" si="63"/>
        <v>4.9367418257777729</v>
      </c>
      <c r="N190" s="228">
        <f t="shared" si="63"/>
        <v>4.9331839626647893</v>
      </c>
      <c r="O190" s="228">
        <f t="shared" si="63"/>
        <v>4.9322360480616689</v>
      </c>
      <c r="P190" s="228">
        <f t="shared" si="63"/>
        <v>4.9317452446785799</v>
      </c>
      <c r="Q190" s="228">
        <f t="shared" si="63"/>
        <v>4.9339309380253242</v>
      </c>
      <c r="R190" s="228">
        <f t="shared" si="63"/>
        <v>4.931406011724599</v>
      </c>
      <c r="S190" s="228">
        <f t="shared" si="63"/>
        <v>4.9300061665109789</v>
      </c>
      <c r="T190" s="228">
        <f t="shared" si="63"/>
        <v>4.928015476937202</v>
      </c>
      <c r="U190" s="228">
        <f t="shared" si="63"/>
        <v>4.9315688038592054</v>
      </c>
      <c r="V190" s="228">
        <f t="shared" si="63"/>
        <v>4.9286064207120601</v>
      </c>
      <c r="BA190" s="238"/>
      <c r="BB190" s="238"/>
      <c r="BC190" s="238"/>
      <c r="BD190" s="238"/>
      <c r="BE190" s="238"/>
      <c r="BF190" s="238"/>
      <c r="BG190" s="238"/>
    </row>
    <row r="191" spans="1:59" s="228" customFormat="1" x14ac:dyDescent="0.2">
      <c r="A191" s="228" t="s">
        <v>337</v>
      </c>
      <c r="B191" s="228">
        <f t="shared" si="64"/>
        <v>4.9337781183055798</v>
      </c>
      <c r="C191" s="228">
        <f t="shared" si="64"/>
        <v>4.9322044724321019</v>
      </c>
      <c r="D191" s="228">
        <f t="shared" si="64"/>
        <v>4.9324063531056135</v>
      </c>
      <c r="E191" s="228">
        <f t="shared" si="64"/>
        <v>4.9326954983912019</v>
      </c>
      <c r="F191" s="228">
        <f t="shared" si="64"/>
        <v>4.9325671722030151</v>
      </c>
      <c r="G191" s="228">
        <f t="shared" si="64"/>
        <v>4.9309281215984404</v>
      </c>
      <c r="H191" s="228">
        <f t="shared" si="64"/>
        <v>4.9311118852508455</v>
      </c>
      <c r="I191" s="228">
        <f t="shared" si="64"/>
        <v>4.9310492580841263</v>
      </c>
      <c r="J191" s="228">
        <f t="shared" si="64"/>
        <v>4.9309748249006002</v>
      </c>
      <c r="K191" s="228">
        <f t="shared" si="63"/>
        <v>4.9336723831856482</v>
      </c>
      <c r="L191" s="228">
        <f t="shared" si="63"/>
        <v>4.9327464812412662</v>
      </c>
      <c r="M191" s="228">
        <f t="shared" si="63"/>
        <v>4.937035426947209</v>
      </c>
      <c r="N191" s="228">
        <f t="shared" si="63"/>
        <v>4.9334746848702569</v>
      </c>
      <c r="O191" s="228">
        <f t="shared" si="63"/>
        <v>4.9325274757936279</v>
      </c>
      <c r="P191" s="228">
        <f t="shared" si="63"/>
        <v>4.9320386670125869</v>
      </c>
      <c r="Q191" s="228">
        <f t="shared" si="63"/>
        <v>4.934222405333224</v>
      </c>
      <c r="R191" s="228">
        <f t="shared" si="63"/>
        <v>4.9316967713062256</v>
      </c>
      <c r="S191" s="228">
        <f t="shared" si="63"/>
        <v>4.9302984458797026</v>
      </c>
      <c r="T191" s="228">
        <f t="shared" si="63"/>
        <v>4.928054726180763</v>
      </c>
      <c r="U191" s="228">
        <f t="shared" si="63"/>
        <v>4.931859563440832</v>
      </c>
      <c r="V191" s="228">
        <f t="shared" si="63"/>
        <v>4.9286875171030164</v>
      </c>
      <c r="BA191" s="238"/>
      <c r="BB191" s="238"/>
      <c r="BC191" s="238"/>
      <c r="BD191" s="238"/>
      <c r="BE191" s="238"/>
      <c r="BF191" s="238"/>
      <c r="BG191" s="238"/>
    </row>
    <row r="192" spans="1:59" s="228" customFormat="1" x14ac:dyDescent="0.2">
      <c r="A192" s="228" t="s">
        <v>338</v>
      </c>
      <c r="B192" s="228">
        <f t="shared" si="64"/>
        <v>4.9338597497293746</v>
      </c>
      <c r="C192" s="228">
        <f t="shared" si="64"/>
        <v>4.9322859618817549</v>
      </c>
      <c r="D192" s="228">
        <f t="shared" si="64"/>
        <v>4.9324864933112043</v>
      </c>
      <c r="E192" s="228">
        <f t="shared" si="64"/>
        <v>4.9327759177412647</v>
      </c>
      <c r="F192" s="228">
        <f t="shared" si="64"/>
        <v>4.932647774890583</v>
      </c>
      <c r="G192" s="228">
        <f t="shared" si="64"/>
        <v>4.9310125068611175</v>
      </c>
      <c r="H192" s="228">
        <f t="shared" si="64"/>
        <v>4.9311921880381826</v>
      </c>
      <c r="I192" s="228">
        <f t="shared" si="64"/>
        <v>4.9311296192793996</v>
      </c>
      <c r="J192" s="228">
        <f t="shared" si="64"/>
        <v>4.9310564869540192</v>
      </c>
      <c r="K192" s="228">
        <f t="shared" si="63"/>
        <v>4.9337710849967955</v>
      </c>
      <c r="L192" s="228">
        <f t="shared" si="63"/>
        <v>4.9328448098905566</v>
      </c>
      <c r="M192" s="228">
        <f t="shared" si="63"/>
        <v>4.9371348959128252</v>
      </c>
      <c r="N192" s="228">
        <f t="shared" si="63"/>
        <v>4.9335731791936244</v>
      </c>
      <c r="O192" s="228">
        <f t="shared" si="63"/>
        <v>4.9326262085468624</v>
      </c>
      <c r="P192" s="228">
        <f t="shared" si="63"/>
        <v>4.9321380755782398</v>
      </c>
      <c r="Q192" s="228">
        <f t="shared" si="63"/>
        <v>4.9343211524199662</v>
      </c>
      <c r="R192" s="228">
        <f t="shared" si="63"/>
        <v>4.9317952780814114</v>
      </c>
      <c r="S192" s="228">
        <f t="shared" si="63"/>
        <v>4.930397467887321</v>
      </c>
      <c r="T192" s="228">
        <f t="shared" si="63"/>
        <v>4.9280680122637843</v>
      </c>
      <c r="U192" s="228">
        <f t="shared" si="63"/>
        <v>4.9319580702160177</v>
      </c>
      <c r="V192" s="228">
        <f t="shared" si="63"/>
        <v>4.9287149943336619</v>
      </c>
      <c r="BA192" s="238"/>
      <c r="BB192" s="238"/>
      <c r="BC192" s="238"/>
      <c r="BD192" s="238"/>
      <c r="BE192" s="238"/>
      <c r="BF192" s="238"/>
      <c r="BG192" s="238"/>
    </row>
    <row r="193" spans="1:59" s="228" customFormat="1" x14ac:dyDescent="0.2">
      <c r="A193" s="228" t="s">
        <v>339</v>
      </c>
      <c r="B193" s="228">
        <f t="shared" si="64"/>
        <v>4.9337784943046055</v>
      </c>
      <c r="C193" s="228">
        <f t="shared" si="64"/>
        <v>4.9322048582814215</v>
      </c>
      <c r="D193" s="228">
        <f t="shared" si="64"/>
        <v>4.9324067304666759</v>
      </c>
      <c r="E193" s="228">
        <f t="shared" si="64"/>
        <v>4.9326958737535103</v>
      </c>
      <c r="F193" s="228">
        <f t="shared" si="64"/>
        <v>4.9325675472358128</v>
      </c>
      <c r="G193" s="228">
        <f t="shared" si="64"/>
        <v>4.9309285359825665</v>
      </c>
      <c r="H193" s="228">
        <f t="shared" si="64"/>
        <v>4.9311122557869407</v>
      </c>
      <c r="I193" s="228">
        <f t="shared" si="64"/>
        <v>4.9310496297307473</v>
      </c>
      <c r="J193" s="228">
        <f t="shared" si="64"/>
        <v>4.9309751985544521</v>
      </c>
      <c r="K193" s="228">
        <f t="shared" si="63"/>
        <v>4.9336728410078354</v>
      </c>
      <c r="L193" s="228">
        <f t="shared" si="63"/>
        <v>4.9327469346847073</v>
      </c>
      <c r="M193" s="228">
        <f t="shared" si="63"/>
        <v>4.9370358854035183</v>
      </c>
      <c r="N193" s="228">
        <f t="shared" si="63"/>
        <v>4.9334751409603319</v>
      </c>
      <c r="O193" s="228">
        <f t="shared" si="63"/>
        <v>4.9325279312262822</v>
      </c>
      <c r="P193" s="228">
        <f t="shared" si="63"/>
        <v>4.932039125744204</v>
      </c>
      <c r="Q193" s="228">
        <f t="shared" si="63"/>
        <v>4.9342228635640204</v>
      </c>
      <c r="R193" s="228">
        <f t="shared" si="63"/>
        <v>4.9316972268313934</v>
      </c>
      <c r="S193" s="228">
        <f t="shared" si="63"/>
        <v>4.930298904796941</v>
      </c>
      <c r="T193" s="228">
        <f t="shared" si="63"/>
        <v>4.9280547545206828</v>
      </c>
      <c r="U193" s="228">
        <f t="shared" si="63"/>
        <v>4.9318600189659998</v>
      </c>
      <c r="V193" s="228">
        <f t="shared" si="63"/>
        <v>4.9286876515171665</v>
      </c>
      <c r="BA193" s="238"/>
      <c r="BB193" s="238"/>
      <c r="BC193" s="238"/>
      <c r="BD193" s="238"/>
      <c r="BE193" s="238"/>
      <c r="BF193" s="238"/>
      <c r="BG193" s="238"/>
    </row>
    <row r="194" spans="1:59" s="228" customFormat="1" x14ac:dyDescent="0.2">
      <c r="A194" s="228" t="s">
        <v>340</v>
      </c>
      <c r="B194" s="228">
        <f t="shared" si="64"/>
        <v>4.9335379032832423</v>
      </c>
      <c r="C194" s="228">
        <f t="shared" si="64"/>
        <v>4.931964706247614</v>
      </c>
      <c r="D194" s="228">
        <f t="shared" si="64"/>
        <v>4.9321705505910813</v>
      </c>
      <c r="E194" s="228">
        <f t="shared" si="64"/>
        <v>4.9324588647342988</v>
      </c>
      <c r="F194" s="228">
        <f t="shared" si="64"/>
        <v>4.9323299955721911</v>
      </c>
      <c r="G194" s="228">
        <f t="shared" si="64"/>
        <v>4.9306798788931161</v>
      </c>
      <c r="H194" s="228">
        <f t="shared" si="64"/>
        <v>4.9308755819200574</v>
      </c>
      <c r="I194" s="228">
        <f t="shared" si="64"/>
        <v>4.930812785365279</v>
      </c>
      <c r="J194" s="228">
        <f t="shared" si="64"/>
        <v>4.9307345123950235</v>
      </c>
      <c r="K194" s="228">
        <f t="shared" si="63"/>
        <v>4.9333819449525143</v>
      </c>
      <c r="L194" s="228">
        <f t="shared" si="63"/>
        <v>4.932457133239871</v>
      </c>
      <c r="M194" s="228">
        <f t="shared" si="63"/>
        <v>4.9367427226536504</v>
      </c>
      <c r="N194" s="228">
        <f t="shared" si="63"/>
        <v>4.9331848549116142</v>
      </c>
      <c r="O194" s="228">
        <f t="shared" si="63"/>
        <v>4.9322369390223857</v>
      </c>
      <c r="P194" s="228">
        <f t="shared" si="63"/>
        <v>4.93174614209304</v>
      </c>
      <c r="Q194" s="228">
        <f t="shared" si="63"/>
        <v>4.9339318344600329</v>
      </c>
      <c r="R194" s="228">
        <f t="shared" si="63"/>
        <v>4.931406902866299</v>
      </c>
      <c r="S194" s="228">
        <f t="shared" si="63"/>
        <v>4.9300070642885707</v>
      </c>
      <c r="T194" s="228">
        <f t="shared" si="63"/>
        <v>4.92801553237845</v>
      </c>
      <c r="U194" s="228">
        <f t="shared" si="63"/>
        <v>4.9315696950009054</v>
      </c>
      <c r="V194" s="228">
        <f t="shared" si="63"/>
        <v>4.9286066836658176</v>
      </c>
      <c r="BA194" s="238"/>
      <c r="BB194" s="238"/>
      <c r="BC194" s="238"/>
      <c r="BD194" s="238"/>
      <c r="BE194" s="238"/>
      <c r="BF194" s="238"/>
      <c r="BG194" s="238"/>
    </row>
    <row r="195" spans="1:59" s="228" customFormat="1" x14ac:dyDescent="0.2">
      <c r="A195" s="228" t="s">
        <v>341</v>
      </c>
      <c r="B195" s="228">
        <f t="shared" si="64"/>
        <v>4.933148491647402</v>
      </c>
      <c r="C195" s="228">
        <f t="shared" si="64"/>
        <v>4.9315760015765866</v>
      </c>
      <c r="D195" s="228">
        <f t="shared" si="64"/>
        <v>4.9317882758782989</v>
      </c>
      <c r="E195" s="228">
        <f t="shared" si="64"/>
        <v>4.9320752491150648</v>
      </c>
      <c r="F195" s="228">
        <f t="shared" si="64"/>
        <v>4.93194550204732</v>
      </c>
      <c r="G195" s="228">
        <f t="shared" si="64"/>
        <v>4.9302774031007655</v>
      </c>
      <c r="H195" s="228">
        <f t="shared" si="64"/>
        <v>4.9304925102212023</v>
      </c>
      <c r="I195" s="228">
        <f t="shared" si="64"/>
        <v>4.9304294374182698</v>
      </c>
      <c r="J195" s="228">
        <f t="shared" si="64"/>
        <v>4.9303449476158425</v>
      </c>
      <c r="K195" s="228">
        <f t="shared" si="63"/>
        <v>4.932911110384322</v>
      </c>
      <c r="L195" s="228">
        <f t="shared" si="63"/>
        <v>4.9319880712698074</v>
      </c>
      <c r="M195" s="228">
        <f t="shared" si="63"/>
        <v>4.9362682202821411</v>
      </c>
      <c r="N195" s="228">
        <f t="shared" si="63"/>
        <v>4.9327150079407467</v>
      </c>
      <c r="O195" s="228">
        <f t="shared" si="63"/>
        <v>4.9317659496908162</v>
      </c>
      <c r="P195" s="228">
        <f t="shared" si="63"/>
        <v>4.9312719294161971</v>
      </c>
      <c r="Q195" s="228">
        <f t="shared" si="63"/>
        <v>4.9334607844763605</v>
      </c>
      <c r="R195" s="228">
        <f t="shared" si="63"/>
        <v>4.9309369947365322</v>
      </c>
      <c r="S195" s="228">
        <f t="shared" si="63"/>
        <v>4.9295347011928321</v>
      </c>
      <c r="T195" s="228">
        <f t="shared" si="63"/>
        <v>4.9279520600329105</v>
      </c>
      <c r="U195" s="228">
        <f t="shared" si="63"/>
        <v>4.9310997868711386</v>
      </c>
      <c r="V195" s="228">
        <f t="shared" si="63"/>
        <v>4.9284756294632448</v>
      </c>
      <c r="BA195" s="238"/>
      <c r="BB195" s="238"/>
      <c r="BC195" s="238"/>
      <c r="BD195" s="238"/>
      <c r="BE195" s="238"/>
      <c r="BF195" s="238"/>
      <c r="BG195" s="238"/>
    </row>
    <row r="196" spans="1:59" s="228" customFormat="1" x14ac:dyDescent="0.2">
      <c r="A196" s="228" t="s">
        <v>342</v>
      </c>
      <c r="B196" s="228">
        <f t="shared" si="64"/>
        <v>4.9326272785541754</v>
      </c>
      <c r="C196" s="228">
        <f t="shared" si="64"/>
        <v>4.9310557325276756</v>
      </c>
      <c r="D196" s="228">
        <f t="shared" si="64"/>
        <v>4.9312766135676354</v>
      </c>
      <c r="E196" s="228">
        <f t="shared" si="64"/>
        <v>4.93156179273916</v>
      </c>
      <c r="F196" s="228">
        <f t="shared" si="64"/>
        <v>4.9314308708732382</v>
      </c>
      <c r="G196" s="228">
        <f t="shared" si="64"/>
        <v>4.929738698728932</v>
      </c>
      <c r="H196" s="228">
        <f t="shared" si="64"/>
        <v>4.929979782761797</v>
      </c>
      <c r="I196" s="228">
        <f t="shared" si="64"/>
        <v>4.929916340034513</v>
      </c>
      <c r="J196" s="228">
        <f t="shared" si="64"/>
        <v>4.9298235300670985</v>
      </c>
      <c r="K196" s="228">
        <f t="shared" si="63"/>
        <v>4.9322809150332052</v>
      </c>
      <c r="L196" s="228">
        <f t="shared" si="63"/>
        <v>4.9313602490334185</v>
      </c>
      <c r="M196" s="228">
        <f t="shared" si="63"/>
        <v>4.9356331163195408</v>
      </c>
      <c r="N196" s="228">
        <f t="shared" si="63"/>
        <v>4.9320861346149334</v>
      </c>
      <c r="O196" s="228">
        <f t="shared" si="63"/>
        <v>4.9311355477254226</v>
      </c>
      <c r="P196" s="228">
        <f t="shared" si="63"/>
        <v>4.9306372130831768</v>
      </c>
      <c r="Q196" s="228">
        <f t="shared" si="63"/>
        <v>4.9328303007576384</v>
      </c>
      <c r="R196" s="228">
        <f t="shared" si="63"/>
        <v>4.9303080396822327</v>
      </c>
      <c r="S196" s="228">
        <f t="shared" si="63"/>
        <v>4.9289024600436591</v>
      </c>
      <c r="T196" s="228">
        <f t="shared" si="63"/>
        <v>4.927867111530138</v>
      </c>
      <c r="U196" s="228">
        <f t="shared" si="63"/>
        <v>4.9304708318168391</v>
      </c>
      <c r="V196" s="228">
        <f t="shared" si="63"/>
        <v>4.9283002166069689</v>
      </c>
      <c r="BA196" s="238"/>
      <c r="BB196" s="238"/>
      <c r="BC196" s="238"/>
      <c r="BD196" s="238"/>
      <c r="BE196" s="238"/>
      <c r="BF196" s="238"/>
      <c r="BG196" s="238"/>
    </row>
    <row r="197" spans="1:59" s="228" customFormat="1" x14ac:dyDescent="0.2">
      <c r="A197" s="228" t="s">
        <v>343</v>
      </c>
      <c r="B197" s="228">
        <f t="shared" si="64"/>
        <v>4.9319970435167946</v>
      </c>
      <c r="C197" s="228">
        <f t="shared" si="64"/>
        <v>4.9304266373548469</v>
      </c>
      <c r="D197" s="228">
        <f t="shared" si="64"/>
        <v>4.9306579257572949</v>
      </c>
      <c r="E197" s="228">
        <f t="shared" si="64"/>
        <v>4.930940936114049</v>
      </c>
      <c r="F197" s="228">
        <f t="shared" si="64"/>
        <v>4.9308085939017294</v>
      </c>
      <c r="G197" s="228">
        <f t="shared" si="64"/>
        <v>4.9290873097436565</v>
      </c>
      <c r="H197" s="228">
        <f t="shared" si="64"/>
        <v>4.9293598081921575</v>
      </c>
      <c r="I197" s="228">
        <f t="shared" si="64"/>
        <v>4.9292959180317917</v>
      </c>
      <c r="J197" s="228">
        <f t="shared" si="64"/>
        <v>4.9291930481977095</v>
      </c>
      <c r="K197" s="228">
        <f t="shared" si="63"/>
        <v>4.9315189014600191</v>
      </c>
      <c r="L197" s="228">
        <f t="shared" si="63"/>
        <v>4.93060110537506</v>
      </c>
      <c r="M197" s="228">
        <f t="shared" si="63"/>
        <v>4.9348651678565822</v>
      </c>
      <c r="N197" s="228">
        <f t="shared" si="63"/>
        <v>4.9313257197161811</v>
      </c>
      <c r="O197" s="228">
        <f t="shared" si="63"/>
        <v>4.9303732847170965</v>
      </c>
      <c r="P197" s="228">
        <f t="shared" si="63"/>
        <v>4.9298697332434394</v>
      </c>
      <c r="Q197" s="228">
        <f t="shared" si="63"/>
        <v>4.9320679384677719</v>
      </c>
      <c r="R197" s="228">
        <f t="shared" si="63"/>
        <v>4.9295475260573349</v>
      </c>
      <c r="S197" s="228">
        <f t="shared" si="63"/>
        <v>4.9281379728130981</v>
      </c>
      <c r="T197" s="228">
        <f t="shared" si="63"/>
        <v>4.9277643995273328</v>
      </c>
      <c r="U197" s="228">
        <f t="shared" si="63"/>
        <v>4.9297103181919413</v>
      </c>
      <c r="V197" s="228">
        <f t="shared" si="63"/>
        <v>4.9280881114805331</v>
      </c>
      <c r="BA197" s="238"/>
      <c r="BB197" s="238"/>
      <c r="BC197" s="238"/>
      <c r="BD197" s="238"/>
      <c r="BE197" s="238"/>
      <c r="BF197" s="238"/>
      <c r="BG197" s="238"/>
    </row>
    <row r="198" spans="1:59" s="228" customFormat="1" x14ac:dyDescent="0.2">
      <c r="A198" s="228" t="s">
        <v>344</v>
      </c>
      <c r="B198" s="228">
        <f t="shared" si="64"/>
        <v>4.9312853308305957</v>
      </c>
      <c r="C198" s="228">
        <f t="shared" si="64"/>
        <v>4.9297162105358865</v>
      </c>
      <c r="D198" s="228">
        <f t="shared" si="64"/>
        <v>4.9299592520733837</v>
      </c>
      <c r="E198" s="228">
        <f t="shared" si="64"/>
        <v>4.9302398136534489</v>
      </c>
      <c r="F198" s="228">
        <f t="shared" si="64"/>
        <v>4.9301058676224647</v>
      </c>
      <c r="G198" s="228">
        <f t="shared" si="64"/>
        <v>4.9283517049693062</v>
      </c>
      <c r="H198" s="228">
        <f t="shared" si="64"/>
        <v>4.9286596823759448</v>
      </c>
      <c r="I198" s="228">
        <f t="shared" si="64"/>
        <v>4.9285952868287399</v>
      </c>
      <c r="J198" s="228">
        <f t="shared" si="64"/>
        <v>4.9284810570907558</v>
      </c>
      <c r="K198" s="228">
        <f t="shared" si="63"/>
        <v>4.9306583733144596</v>
      </c>
      <c r="L198" s="228">
        <f t="shared" si="63"/>
        <v>4.9297438185153766</v>
      </c>
      <c r="M198" s="228">
        <f t="shared" si="63"/>
        <v>4.9339979379261214</v>
      </c>
      <c r="N198" s="228">
        <f t="shared" si="63"/>
        <v>4.9304669970244399</v>
      </c>
      <c r="O198" s="228">
        <f t="shared" si="63"/>
        <v>4.9295124752170452</v>
      </c>
      <c r="P198" s="228">
        <f t="shared" si="63"/>
        <v>4.9290030324487581</v>
      </c>
      <c r="Q198" s="228">
        <f t="shared" si="63"/>
        <v>4.931207016497047</v>
      </c>
      <c r="R198" s="228">
        <f t="shared" si="63"/>
        <v>4.9286886919565962</v>
      </c>
      <c r="S198" s="228">
        <f t="shared" si="63"/>
        <v>4.927274651261544</v>
      </c>
      <c r="T198" s="228">
        <f t="shared" si="63"/>
        <v>4.9276484130318829</v>
      </c>
      <c r="U198" s="228">
        <f t="shared" si="63"/>
        <v>4.9288514840912026</v>
      </c>
      <c r="V198" s="228">
        <f t="shared" si="63"/>
        <v>4.9278485840957567</v>
      </c>
      <c r="BA198" s="238"/>
      <c r="BB198" s="238"/>
      <c r="BC198" s="238"/>
      <c r="BD198" s="238"/>
      <c r="BE198" s="238"/>
      <c r="BF198" s="238"/>
      <c r="BG198" s="238"/>
    </row>
    <row r="199" spans="1:59" s="228" customFormat="1" x14ac:dyDescent="0.2">
      <c r="A199" s="228" t="s">
        <v>345</v>
      </c>
      <c r="B199" s="228">
        <f t="shared" si="64"/>
        <v>4.9305232457551416</v>
      </c>
      <c r="C199" s="228">
        <f t="shared" si="64"/>
        <v>4.9289555011317878</v>
      </c>
      <c r="D199" s="228">
        <f t="shared" si="64"/>
        <v>4.9292111279084958</v>
      </c>
      <c r="E199" s="228">
        <f t="shared" si="64"/>
        <v>4.9294890677732486</v>
      </c>
      <c r="F199" s="228">
        <f t="shared" si="64"/>
        <v>4.9293534045459015</v>
      </c>
      <c r="G199" s="228">
        <f t="shared" si="64"/>
        <v>4.9275640338643436</v>
      </c>
      <c r="H199" s="228">
        <f t="shared" si="64"/>
        <v>4.9279100041709025</v>
      </c>
      <c r="I199" s="228">
        <f t="shared" si="64"/>
        <v>4.9278450673709333</v>
      </c>
      <c r="J199" s="228">
        <f t="shared" si="64"/>
        <v>4.9277186741741241</v>
      </c>
      <c r="K199" s="228">
        <f t="shared" si="63"/>
        <v>4.9297369398057587</v>
      </c>
      <c r="L199" s="228">
        <f t="shared" si="63"/>
        <v>4.9288258560038569</v>
      </c>
      <c r="M199" s="228">
        <f t="shared" si="63"/>
        <v>4.9330693286375515</v>
      </c>
      <c r="N199" s="228">
        <f t="shared" si="63"/>
        <v>4.9295474968419484</v>
      </c>
      <c r="O199" s="228">
        <f t="shared" si="63"/>
        <v>4.9285907407310425</v>
      </c>
      <c r="P199" s="228">
        <f t="shared" si="63"/>
        <v>4.9280749896827531</v>
      </c>
      <c r="Q199" s="228">
        <f t="shared" si="63"/>
        <v>4.9302851612667471</v>
      </c>
      <c r="R199" s="228">
        <f t="shared" si="63"/>
        <v>4.9277690725513619</v>
      </c>
      <c r="S199" s="228">
        <f t="shared" si="63"/>
        <v>4.926350226683474</v>
      </c>
      <c r="T199" s="228">
        <f t="shared" si="63"/>
        <v>4.9275242212102057</v>
      </c>
      <c r="U199" s="228">
        <f t="shared" si="63"/>
        <v>4.9279318646859682</v>
      </c>
      <c r="V199" s="228">
        <f t="shared" si="63"/>
        <v>4.9275921029487337</v>
      </c>
      <c r="BA199" s="238"/>
      <c r="BB199" s="238"/>
      <c r="BC199" s="238"/>
      <c r="BD199" s="238"/>
      <c r="BE199" s="238"/>
      <c r="BF199" s="238"/>
      <c r="BG199" s="238"/>
    </row>
    <row r="200" spans="1:59" s="228" customFormat="1" x14ac:dyDescent="0.2">
      <c r="A200" s="228" t="s">
        <v>346</v>
      </c>
      <c r="B200" s="228">
        <f t="shared" si="64"/>
        <v>4.9297440950651206</v>
      </c>
      <c r="C200" s="228">
        <f t="shared" si="64"/>
        <v>4.9281777557938007</v>
      </c>
      <c r="D200" s="228">
        <f t="shared" si="64"/>
        <v>4.9284462498785357</v>
      </c>
      <c r="E200" s="228">
        <f t="shared" si="64"/>
        <v>4.9287215096708898</v>
      </c>
      <c r="F200" s="228">
        <f t="shared" si="64"/>
        <v>4.9285840909192054</v>
      </c>
      <c r="G200" s="228">
        <f t="shared" si="64"/>
        <v>4.9267587214357205</v>
      </c>
      <c r="H200" s="228">
        <f t="shared" si="64"/>
        <v>4.9271435381119488</v>
      </c>
      <c r="I200" s="228">
        <f t="shared" si="64"/>
        <v>4.9270780478486307</v>
      </c>
      <c r="J200" s="228">
        <f t="shared" si="64"/>
        <v>4.92693921923959</v>
      </c>
      <c r="K200" s="228">
        <f t="shared" si="63"/>
        <v>4.9287948719997763</v>
      </c>
      <c r="L200" s="228">
        <f t="shared" si="63"/>
        <v>4.9278873372071246</v>
      </c>
      <c r="M200" s="228">
        <f t="shared" si="63"/>
        <v>4.9321199246727438</v>
      </c>
      <c r="N200" s="228">
        <f t="shared" si="63"/>
        <v>4.9286074057389317</v>
      </c>
      <c r="O200" s="228">
        <f t="shared" si="63"/>
        <v>4.9276483654791008</v>
      </c>
      <c r="P200" s="228">
        <f t="shared" si="63"/>
        <v>4.9271261648675413</v>
      </c>
      <c r="Q200" s="228">
        <f t="shared" si="63"/>
        <v>4.9293426622739895</v>
      </c>
      <c r="R200" s="228">
        <f t="shared" si="63"/>
        <v>4.9268288596224643</v>
      </c>
      <c r="S200" s="228">
        <f t="shared" si="63"/>
        <v>4.925405100868832</v>
      </c>
      <c r="T200" s="228">
        <f t="shared" si="63"/>
        <v>4.927397251840846</v>
      </c>
      <c r="U200" s="228">
        <f t="shared" si="63"/>
        <v>4.9269916517570707</v>
      </c>
      <c r="V200" s="228">
        <f t="shared" si="63"/>
        <v>4.9273298774963221</v>
      </c>
      <c r="BA200" s="238"/>
      <c r="BB200" s="238"/>
      <c r="BC200" s="238"/>
      <c r="BD200" s="238"/>
      <c r="BE200" s="238"/>
      <c r="BF200" s="238"/>
      <c r="BG200" s="238"/>
    </row>
    <row r="201" spans="1:59" s="228" customFormat="1" x14ac:dyDescent="0.2">
      <c r="A201" s="228" t="s">
        <v>347</v>
      </c>
      <c r="B201" s="228">
        <f t="shared" si="64"/>
        <v>4.9289819313844667</v>
      </c>
      <c r="C201" s="228">
        <f t="shared" si="64"/>
        <v>4.9274169657252296</v>
      </c>
      <c r="D201" s="228">
        <f t="shared" si="64"/>
        <v>4.9276980468237044</v>
      </c>
      <c r="E201" s="228">
        <f t="shared" si="64"/>
        <v>4.9279706853185985</v>
      </c>
      <c r="F201" s="228">
        <f t="shared" si="64"/>
        <v>4.9278315494394382</v>
      </c>
      <c r="G201" s="228">
        <f t="shared" si="64"/>
        <v>4.9259709637008848</v>
      </c>
      <c r="H201" s="228">
        <f t="shared" si="64"/>
        <v>4.9263937824437702</v>
      </c>
      <c r="I201" s="228">
        <f t="shared" si="64"/>
        <v>4.9263277506955241</v>
      </c>
      <c r="J201" s="228">
        <f t="shared" si="64"/>
        <v>4.9261767582080322</v>
      </c>
      <c r="K201" s="228">
        <f t="shared" si="63"/>
        <v>4.9278733427801766</v>
      </c>
      <c r="L201" s="228">
        <f t="shared" si="63"/>
        <v>4.9269692799001126</v>
      </c>
      <c r="M201" s="228">
        <f t="shared" si="63"/>
        <v>4.9311912195407075</v>
      </c>
      <c r="N201" s="228">
        <f t="shared" si="63"/>
        <v>4.9276878102076509</v>
      </c>
      <c r="O201" s="228">
        <f t="shared" si="63"/>
        <v>4.9267265357817482</v>
      </c>
      <c r="P201" s="228">
        <f t="shared" si="63"/>
        <v>4.9261980262005141</v>
      </c>
      <c r="Q201" s="228">
        <f t="shared" si="63"/>
        <v>4.9284207112473677</v>
      </c>
      <c r="R201" s="228">
        <f t="shared" si="63"/>
        <v>4.9259091449865391</v>
      </c>
      <c r="S201" s="228">
        <f t="shared" si="63"/>
        <v>4.9244805803509353</v>
      </c>
      <c r="T201" s="228">
        <f t="shared" si="63"/>
        <v>4.9272730540945124</v>
      </c>
      <c r="U201" s="228">
        <f t="shared" si="63"/>
        <v>4.9260719371211454</v>
      </c>
      <c r="V201" s="228">
        <f t="shared" si="63"/>
        <v>4.9270733682490899</v>
      </c>
      <c r="BA201" s="238"/>
      <c r="BB201" s="238"/>
      <c r="BC201" s="238"/>
      <c r="BD201" s="238"/>
      <c r="BE201" s="238"/>
      <c r="BF201" s="238"/>
      <c r="BG201" s="238"/>
    </row>
    <row r="202" spans="1:59" s="228" customFormat="1" x14ac:dyDescent="0.2">
      <c r="A202" s="228" t="s">
        <v>348</v>
      </c>
      <c r="B202" s="228">
        <f t="shared" si="64"/>
        <v>4.9282700649232902</v>
      </c>
      <c r="C202" s="228">
        <f t="shared" si="64"/>
        <v>4.9267063811027478</v>
      </c>
      <c r="D202" s="228">
        <f t="shared" si="64"/>
        <v>4.926999218807774</v>
      </c>
      <c r="E202" s="228">
        <f t="shared" si="64"/>
        <v>4.9272694093434248</v>
      </c>
      <c r="F202" s="228">
        <f t="shared" si="64"/>
        <v>4.9271286697803616</v>
      </c>
      <c r="G202" s="228">
        <f t="shared" si="64"/>
        <v>4.9252351894529323</v>
      </c>
      <c r="H202" s="228">
        <f t="shared" si="64"/>
        <v>4.9256935050867927</v>
      </c>
      <c r="I202" s="228">
        <f t="shared" si="64"/>
        <v>4.9256269674975295</v>
      </c>
      <c r="J202" s="228">
        <f t="shared" si="64"/>
        <v>4.9254646142852243</v>
      </c>
      <c r="K202" s="228">
        <f t="shared" si="63"/>
        <v>4.9270126273958432</v>
      </c>
      <c r="L202" s="228">
        <f t="shared" si="63"/>
        <v>4.9261118075924628</v>
      </c>
      <c r="M202" s="228">
        <f t="shared" si="63"/>
        <v>4.9303238021121318</v>
      </c>
      <c r="N202" s="228">
        <f t="shared" si="63"/>
        <v>4.9268289009855311</v>
      </c>
      <c r="O202" s="228">
        <f t="shared" si="63"/>
        <v>4.9258655400201876</v>
      </c>
      <c r="P202" s="228">
        <f t="shared" si="63"/>
        <v>4.9253311377951237</v>
      </c>
      <c r="Q202" s="228">
        <f t="shared" si="63"/>
        <v>4.9275596018707581</v>
      </c>
      <c r="R202" s="228">
        <f t="shared" si="63"/>
        <v>4.9250501245864546</v>
      </c>
      <c r="S202" s="228">
        <f t="shared" si="63"/>
        <v>4.9236170711127558</v>
      </c>
      <c r="T202" s="228">
        <f t="shared" si="63"/>
        <v>4.9271570560086859</v>
      </c>
      <c r="U202" s="228">
        <f t="shared" si="63"/>
        <v>4.925212916721061</v>
      </c>
      <c r="V202" s="228">
        <f t="shared" si="63"/>
        <v>4.9268337858920086</v>
      </c>
      <c r="BA202" s="238"/>
      <c r="BB202" s="238"/>
      <c r="BC202" s="238"/>
      <c r="BD202" s="238"/>
      <c r="BE202" s="238"/>
      <c r="BF202" s="238"/>
      <c r="BG202" s="238"/>
    </row>
    <row r="203" spans="1:59" s="228" customFormat="1" x14ac:dyDescent="0.2">
      <c r="A203" s="228" t="s">
        <v>349</v>
      </c>
      <c r="B203" s="228">
        <f t="shared" si="64"/>
        <v>4.9276396076618596</v>
      </c>
      <c r="C203" s="228">
        <f t="shared" si="64"/>
        <v>4.9260770578841209</v>
      </c>
      <c r="D203" s="228">
        <f t="shared" si="64"/>
        <v>4.9263803079683903</v>
      </c>
      <c r="E203" s="228">
        <f t="shared" si="64"/>
        <v>4.9266483308705791</v>
      </c>
      <c r="F203" s="228">
        <f t="shared" si="64"/>
        <v>4.9265061711558671</v>
      </c>
      <c r="G203" s="228">
        <f t="shared" si="64"/>
        <v>4.9245835555571329</v>
      </c>
      <c r="H203" s="228">
        <f t="shared" si="64"/>
        <v>4.925073311521821</v>
      </c>
      <c r="I203" s="228">
        <f t="shared" si="64"/>
        <v>4.92500632584313</v>
      </c>
      <c r="J203" s="228">
        <f t="shared" si="64"/>
        <v>4.9248339115778377</v>
      </c>
      <c r="K203" s="228">
        <f t="shared" si="63"/>
        <v>4.9262503432392428</v>
      </c>
      <c r="L203" s="228">
        <f t="shared" si="63"/>
        <v>4.9253523959386287</v>
      </c>
      <c r="M203" s="228">
        <f t="shared" si="63"/>
        <v>4.9295555826909787</v>
      </c>
      <c r="N203" s="228">
        <f t="shared" si="63"/>
        <v>4.9260682165270824</v>
      </c>
      <c r="O203" s="228">
        <f t="shared" si="63"/>
        <v>4.9251030078407156</v>
      </c>
      <c r="P203" s="228">
        <f t="shared" si="63"/>
        <v>4.9245633868344791</v>
      </c>
      <c r="Q203" s="228">
        <f t="shared" si="63"/>
        <v>4.9267969687559798</v>
      </c>
      <c r="R203" s="228">
        <f t="shared" si="63"/>
        <v>4.9242893417357347</v>
      </c>
      <c r="S203" s="228">
        <f t="shared" si="63"/>
        <v>4.9228523126515809</v>
      </c>
      <c r="T203" s="228">
        <f t="shared" si="63"/>
        <v>4.9270543272563376</v>
      </c>
      <c r="U203" s="228">
        <f t="shared" si="63"/>
        <v>4.9244521338703411</v>
      </c>
      <c r="V203" s="228">
        <f t="shared" si="63"/>
        <v>4.9266216013237267</v>
      </c>
      <c r="BA203" s="238"/>
      <c r="BB203" s="238"/>
      <c r="BC203" s="238"/>
      <c r="BD203" s="238"/>
      <c r="BE203" s="238"/>
      <c r="BF203" s="238"/>
      <c r="BG203" s="238"/>
    </row>
    <row r="204" spans="1:59" s="228" customFormat="1" x14ac:dyDescent="0.2">
      <c r="A204" s="228" t="s">
        <v>350</v>
      </c>
      <c r="B204" s="228">
        <f t="shared" si="64"/>
        <v>4.9271181136077695</v>
      </c>
      <c r="C204" s="228">
        <f t="shared" si="64"/>
        <v>4.9255565005138306</v>
      </c>
      <c r="D204" s="228">
        <f t="shared" si="64"/>
        <v>4.9258683636790979</v>
      </c>
      <c r="E204" s="228">
        <f t="shared" si="64"/>
        <v>4.9261345940095902</v>
      </c>
      <c r="F204" s="228">
        <f t="shared" si="64"/>
        <v>4.9259912597429256</v>
      </c>
      <c r="G204" s="228">
        <f t="shared" si="64"/>
        <v>4.9240445415416199</v>
      </c>
      <c r="H204" s="228">
        <f t="shared" si="64"/>
        <v>4.924560307183663</v>
      </c>
      <c r="I204" s="228">
        <f t="shared" si="64"/>
        <v>4.9244929507507917</v>
      </c>
      <c r="J204" s="228">
        <f t="shared" si="64"/>
        <v>4.9243122148206337</v>
      </c>
      <c r="K204" s="228">
        <f t="shared" si="63"/>
        <v>4.925619805785864</v>
      </c>
      <c r="L204" s="228">
        <f t="shared" si="63"/>
        <v>4.9247242348719453</v>
      </c>
      <c r="M204" s="228">
        <f t="shared" si="63"/>
        <v>4.9289201361522768</v>
      </c>
      <c r="N204" s="228">
        <f t="shared" si="63"/>
        <v>4.9254390023933086</v>
      </c>
      <c r="O204" s="228">
        <f t="shared" si="63"/>
        <v>4.9244722655586113</v>
      </c>
      <c r="P204" s="228">
        <f t="shared" si="63"/>
        <v>4.9239283277196364</v>
      </c>
      <c r="Q204" s="228">
        <f t="shared" si="63"/>
        <v>4.9261661426296683</v>
      </c>
      <c r="R204" s="228">
        <f t="shared" si="63"/>
        <v>4.923660046295594</v>
      </c>
      <c r="S204" s="228">
        <f t="shared" si="63"/>
        <v>4.9222197285818821</v>
      </c>
      <c r="T204" s="228">
        <f t="shared" si="63"/>
        <v>4.9269693575768931</v>
      </c>
      <c r="U204" s="228">
        <f t="shared" si="63"/>
        <v>4.9238228384302003</v>
      </c>
      <c r="V204" s="228">
        <f t="shared" si="63"/>
        <v>4.9264460880280536</v>
      </c>
      <c r="BA204" s="238"/>
      <c r="BB204" s="238"/>
      <c r="BC204" s="238"/>
      <c r="BD204" s="238"/>
      <c r="BE204" s="238"/>
      <c r="BF204" s="238"/>
      <c r="BG204" s="238"/>
    </row>
    <row r="205" spans="1:59" s="228" customFormat="1" x14ac:dyDescent="0.2">
      <c r="A205" s="228" t="s">
        <v>351</v>
      </c>
      <c r="B205" s="228">
        <f t="shared" si="64"/>
        <v>4.9267283745535888</v>
      </c>
      <c r="C205" s="228">
        <f t="shared" si="64"/>
        <v>4.92516745984687</v>
      </c>
      <c r="D205" s="228">
        <f t="shared" si="64"/>
        <v>4.9254857603619193</v>
      </c>
      <c r="E205" s="228">
        <f t="shared" si="64"/>
        <v>4.9257506515264655</v>
      </c>
      <c r="F205" s="228">
        <f t="shared" si="64"/>
        <v>4.9256064396411015</v>
      </c>
      <c r="G205" s="228">
        <f t="shared" si="64"/>
        <v>4.9236417049053482</v>
      </c>
      <c r="H205" s="228">
        <f t="shared" si="64"/>
        <v>4.9241769128235644</v>
      </c>
      <c r="I205" s="228">
        <f t="shared" si="64"/>
        <v>4.9241092791754983</v>
      </c>
      <c r="J205" s="228">
        <f t="shared" si="64"/>
        <v>4.9239223246652806</v>
      </c>
      <c r="K205" s="228">
        <f t="shared" si="64"/>
        <v>4.9251485725480739</v>
      </c>
      <c r="L205" s="228">
        <f t="shared" si="64"/>
        <v>4.9242547780452766</v>
      </c>
      <c r="M205" s="228">
        <f t="shared" si="64"/>
        <v>4.9284452345589784</v>
      </c>
      <c r="N205" s="228">
        <f t="shared" si="64"/>
        <v>4.9249687582611594</v>
      </c>
      <c r="O205" s="228">
        <f t="shared" si="64"/>
        <v>4.9240008796382382</v>
      </c>
      <c r="P205" s="228">
        <f t="shared" si="64"/>
        <v>4.9234537155812683</v>
      </c>
      <c r="Q205" s="228">
        <f t="shared" si="64"/>
        <v>4.9256946936205823</v>
      </c>
      <c r="R205" s="228">
        <f t="shared" ref="R205:V207" si="65">(R$142*R$138*COS(R174)+R$143*R$139*SIN(R174))+R$127</f>
        <v>4.9231897414964632</v>
      </c>
      <c r="S205" s="228">
        <f t="shared" si="65"/>
        <v>4.9217469658629787</v>
      </c>
      <c r="T205" s="228">
        <f t="shared" si="65"/>
        <v>4.9269058605530729</v>
      </c>
      <c r="U205" s="228">
        <f t="shared" si="65"/>
        <v>4.9233525336310695</v>
      </c>
      <c r="V205" s="228">
        <f t="shared" si="65"/>
        <v>4.9263149167782148</v>
      </c>
      <c r="BA205" s="238"/>
      <c r="BB205" s="238"/>
      <c r="BC205" s="238"/>
      <c r="BD205" s="238"/>
      <c r="BE205" s="238"/>
      <c r="BF205" s="238"/>
      <c r="BG205" s="238"/>
    </row>
    <row r="206" spans="1:59" s="228" customFormat="1" x14ac:dyDescent="0.2">
      <c r="A206" s="228" t="s">
        <v>352</v>
      </c>
      <c r="B206" s="228">
        <f t="shared" ref="B206:S207" si="66">(B$142*B$138*COS(B175)+B$143*B$139*SIN(B175))+B$127</f>
        <v>4.9264874239661607</v>
      </c>
      <c r="C206" s="228">
        <f t="shared" si="66"/>
        <v>4.9249269388272099</v>
      </c>
      <c r="D206" s="228">
        <f t="shared" si="66"/>
        <v>4.9252492196177515</v>
      </c>
      <c r="E206" s="228">
        <f t="shared" si="66"/>
        <v>4.925513283550079</v>
      </c>
      <c r="F206" s="228">
        <f t="shared" si="66"/>
        <v>4.9253685293354152</v>
      </c>
      <c r="G206" s="228">
        <f t="shared" si="66"/>
        <v>4.9233926515423461</v>
      </c>
      <c r="H206" s="228">
        <f t="shared" si="66"/>
        <v>4.9239398846147902</v>
      </c>
      <c r="I206" s="228">
        <f t="shared" si="66"/>
        <v>4.9238720794061486</v>
      </c>
      <c r="J206" s="228">
        <f t="shared" si="66"/>
        <v>4.9236812811824677</v>
      </c>
      <c r="K206" s="228">
        <f t="shared" si="66"/>
        <v>4.924857238679591</v>
      </c>
      <c r="L206" s="228">
        <f t="shared" si="66"/>
        <v>4.9239645429746526</v>
      </c>
      <c r="M206" s="228">
        <f t="shared" si="66"/>
        <v>4.9281516333895423</v>
      </c>
      <c r="N206" s="228">
        <f t="shared" si="66"/>
        <v>4.9246780360556919</v>
      </c>
      <c r="O206" s="228">
        <f t="shared" si="66"/>
        <v>4.9237094519062792</v>
      </c>
      <c r="P206" s="228">
        <f t="shared" si="66"/>
        <v>4.9231602932472613</v>
      </c>
      <c r="Q206" s="228">
        <f t="shared" si="66"/>
        <v>4.9254032263126826</v>
      </c>
      <c r="R206" s="228">
        <f t="shared" si="66"/>
        <v>4.9228989819148365</v>
      </c>
      <c r="S206" s="228">
        <f t="shared" si="66"/>
        <v>4.921454686494255</v>
      </c>
      <c r="T206" s="228">
        <f t="shared" si="65"/>
        <v>4.9268666113095119</v>
      </c>
      <c r="U206" s="228">
        <f t="shared" si="65"/>
        <v>4.9230617740494429</v>
      </c>
      <c r="V206" s="228">
        <f t="shared" si="65"/>
        <v>4.9262338203872584</v>
      </c>
      <c r="BA206" s="238"/>
      <c r="BB206" s="238"/>
      <c r="BC206" s="238"/>
      <c r="BD206" s="238"/>
      <c r="BE206" s="238"/>
      <c r="BF206" s="238"/>
      <c r="BG206" s="238"/>
    </row>
    <row r="207" spans="1:59" s="228" customFormat="1" x14ac:dyDescent="0.2">
      <c r="A207" s="228" t="s">
        <v>353</v>
      </c>
      <c r="B207" s="228">
        <f t="shared" si="66"/>
        <v>4.9264057925423659</v>
      </c>
      <c r="C207" s="228">
        <f t="shared" si="66"/>
        <v>4.9248454493775569</v>
      </c>
      <c r="D207" s="228">
        <f t="shared" si="66"/>
        <v>4.9251690794121608</v>
      </c>
      <c r="E207" s="228">
        <f t="shared" si="66"/>
        <v>4.9254328642000162</v>
      </c>
      <c r="F207" s="228">
        <f t="shared" si="66"/>
        <v>4.9252879266478473</v>
      </c>
      <c r="G207" s="228">
        <f t="shared" si="66"/>
        <v>4.923308266279669</v>
      </c>
      <c r="H207" s="228">
        <f t="shared" si="66"/>
        <v>4.9238595818274531</v>
      </c>
      <c r="I207" s="228">
        <f t="shared" si="66"/>
        <v>4.9237917182108752</v>
      </c>
      <c r="J207" s="228">
        <f t="shared" si="66"/>
        <v>4.9235996191290488</v>
      </c>
      <c r="K207" s="228">
        <f t="shared" si="66"/>
        <v>4.9247585368684437</v>
      </c>
      <c r="L207" s="228">
        <f t="shared" si="66"/>
        <v>4.9238662143253622</v>
      </c>
      <c r="M207" s="228">
        <f t="shared" si="66"/>
        <v>4.9280521644239261</v>
      </c>
      <c r="N207" s="228">
        <f t="shared" si="66"/>
        <v>4.9245795417323244</v>
      </c>
      <c r="O207" s="228">
        <f t="shared" si="66"/>
        <v>4.9236107191530447</v>
      </c>
      <c r="P207" s="228">
        <f t="shared" si="66"/>
        <v>4.9230608846816084</v>
      </c>
      <c r="Q207" s="228">
        <f t="shared" si="66"/>
        <v>4.9253044792259404</v>
      </c>
      <c r="R207" s="228">
        <f t="shared" si="66"/>
        <v>4.9228004751396508</v>
      </c>
      <c r="S207" s="228">
        <f t="shared" si="66"/>
        <v>4.9213556644866365</v>
      </c>
      <c r="T207" s="228">
        <f t="shared" si="65"/>
        <v>4.9268533252264906</v>
      </c>
      <c r="U207" s="228">
        <f t="shared" si="65"/>
        <v>4.9229632672742571</v>
      </c>
      <c r="V207" s="228">
        <f t="shared" si="65"/>
        <v>4.926206343156613</v>
      </c>
      <c r="BA207" s="238"/>
      <c r="BB207" s="238"/>
      <c r="BC207" s="238"/>
      <c r="BD207" s="238"/>
      <c r="BE207" s="238"/>
      <c r="BF207" s="238"/>
      <c r="BG207" s="238"/>
    </row>
    <row r="208" spans="1:59" s="228" customFormat="1" x14ac:dyDescent="0.2">
      <c r="A208" s="228" t="s">
        <v>354</v>
      </c>
      <c r="B208" s="228">
        <f t="shared" ref="B208:V220" si="67">(B$144*B$138*COS(B146)+B$145*B$139*SIN(B146))+B$128</f>
        <v>5.413936245602699E-2</v>
      </c>
      <c r="C208" s="228">
        <f t="shared" si="67"/>
        <v>5.4187469847263622E-2</v>
      </c>
      <c r="D208" s="228">
        <f t="shared" si="67"/>
        <v>5.416982481725692E-2</v>
      </c>
      <c r="E208" s="228">
        <f t="shared" si="67"/>
        <v>5.4155222379725886E-2</v>
      </c>
      <c r="F208" s="228">
        <f t="shared" si="67"/>
        <v>5.4152086386752604E-2</v>
      </c>
      <c r="G208" s="228">
        <f t="shared" si="67"/>
        <v>5.4143494370595249E-2</v>
      </c>
      <c r="H208" s="228">
        <f t="shared" si="67"/>
        <v>5.4156783018680696E-2</v>
      </c>
      <c r="I208" s="228">
        <f t="shared" si="67"/>
        <v>5.4152864929059109E-2</v>
      </c>
      <c r="J208" s="228">
        <f t="shared" si="67"/>
        <v>5.4102455119195092E-2</v>
      </c>
      <c r="K208" s="228">
        <f t="shared" si="67"/>
        <v>5.4204758737425265E-2</v>
      </c>
      <c r="L208" s="228">
        <f t="shared" si="67"/>
        <v>5.4168795348654382E-2</v>
      </c>
      <c r="M208" s="228">
        <f t="shared" si="67"/>
        <v>5.4248810005766188E-2</v>
      </c>
      <c r="N208" s="228">
        <f t="shared" si="67"/>
        <v>5.4233246328616855E-2</v>
      </c>
      <c r="O208" s="228">
        <f t="shared" si="67"/>
        <v>5.4231522566437665E-2</v>
      </c>
      <c r="P208" s="228">
        <f t="shared" si="67"/>
        <v>5.4202470866358973E-2</v>
      </c>
      <c r="Q208" s="228">
        <f t="shared" si="67"/>
        <v>5.4199884416029416E-2</v>
      </c>
      <c r="R208" s="228">
        <f t="shared" si="67"/>
        <v>5.4198865409467986E-2</v>
      </c>
      <c r="S208" s="228">
        <f t="shared" si="67"/>
        <v>5.4231887028735257E-2</v>
      </c>
      <c r="T208" s="228">
        <f t="shared" si="67"/>
        <v>5.4115449251922604E-2</v>
      </c>
      <c r="U208" s="228">
        <f t="shared" si="67"/>
        <v>5.4162002571274286E-2</v>
      </c>
      <c r="V208" s="228">
        <f t="shared" si="67"/>
        <v>5.4126345517429966E-2</v>
      </c>
      <c r="BA208" s="238"/>
      <c r="BB208" s="238"/>
      <c r="BC208" s="238"/>
      <c r="BD208" s="238"/>
      <c r="BE208" s="238"/>
      <c r="BF208" s="238"/>
      <c r="BG208" s="238"/>
    </row>
    <row r="209" spans="1:59" s="228" customFormat="1" x14ac:dyDescent="0.2">
      <c r="A209" s="228" t="s">
        <v>355</v>
      </c>
      <c r="B209" s="228">
        <f t="shared" si="67"/>
        <v>5.412134382057987E-2</v>
      </c>
      <c r="C209" s="228">
        <f t="shared" si="67"/>
        <v>5.4169024767611783E-2</v>
      </c>
      <c r="D209" s="228">
        <f t="shared" si="67"/>
        <v>5.4151774580584566E-2</v>
      </c>
      <c r="E209" s="228">
        <f t="shared" si="67"/>
        <v>5.4137254560174569E-2</v>
      </c>
      <c r="F209" s="228">
        <f t="shared" si="67"/>
        <v>5.4134130983489542E-2</v>
      </c>
      <c r="G209" s="228">
        <f t="shared" si="67"/>
        <v>5.4123710411597407E-2</v>
      </c>
      <c r="H209" s="228">
        <f t="shared" si="67"/>
        <v>5.4139041548475694E-2</v>
      </c>
      <c r="I209" s="228">
        <f t="shared" si="67"/>
        <v>5.4135071369141037E-2</v>
      </c>
      <c r="J209" s="228">
        <f t="shared" si="67"/>
        <v>5.4084541009318254E-2</v>
      </c>
      <c r="K209" s="228">
        <f t="shared" si="67"/>
        <v>5.418285090360498E-2</v>
      </c>
      <c r="L209" s="228">
        <f t="shared" si="67"/>
        <v>5.4147081364213423E-2</v>
      </c>
      <c r="M209" s="228">
        <f t="shared" si="67"/>
        <v>5.4226867356636892E-2</v>
      </c>
      <c r="N209" s="228">
        <f t="shared" si="67"/>
        <v>5.4211430631248857E-2</v>
      </c>
      <c r="O209" s="228">
        <f t="shared" si="67"/>
        <v>5.4209737196396983E-2</v>
      </c>
      <c r="P209" s="228">
        <f t="shared" si="67"/>
        <v>5.4180519506189725E-2</v>
      </c>
      <c r="Q209" s="228">
        <f t="shared" si="67"/>
        <v>5.4177953531810118E-2</v>
      </c>
      <c r="R209" s="228">
        <f t="shared" si="67"/>
        <v>5.4177069859582955E-2</v>
      </c>
      <c r="S209" s="228">
        <f t="shared" si="67"/>
        <v>5.4209949252411523E-2</v>
      </c>
      <c r="T209" s="228">
        <f t="shared" si="67"/>
        <v>5.411241421606474E-2</v>
      </c>
      <c r="U209" s="228">
        <f t="shared" si="67"/>
        <v>5.4140207021389254E-2</v>
      </c>
      <c r="V209" s="228">
        <f t="shared" si="67"/>
        <v>5.4119932011379331E-2</v>
      </c>
      <c r="BA209" s="238"/>
      <c r="BB209" s="238"/>
      <c r="BC209" s="238"/>
      <c r="BD209" s="238"/>
      <c r="BE209" s="238"/>
      <c r="BF209" s="238"/>
      <c r="BG209" s="238"/>
    </row>
    <row r="210" spans="1:59" s="228" customFormat="1" x14ac:dyDescent="0.2">
      <c r="A210" s="228" t="s">
        <v>356</v>
      </c>
      <c r="B210" s="228">
        <f t="shared" si="67"/>
        <v>5.4102324451835125E-2</v>
      </c>
      <c r="C210" s="228">
        <f t="shared" si="67"/>
        <v>5.4149598614179957E-2</v>
      </c>
      <c r="D210" s="228">
        <f t="shared" si="67"/>
        <v>5.413275623500808E-2</v>
      </c>
      <c r="E210" s="228">
        <f t="shared" si="67"/>
        <v>5.4118309467138435E-2</v>
      </c>
      <c r="F210" s="228">
        <f t="shared" si="67"/>
        <v>5.411519379478541E-2</v>
      </c>
      <c r="G210" s="228">
        <f t="shared" si="67"/>
        <v>5.4102941497856515E-2</v>
      </c>
      <c r="H210" s="228">
        <f t="shared" si="67"/>
        <v>5.4120314824569311E-2</v>
      </c>
      <c r="I210" s="228">
        <f t="shared" si="67"/>
        <v>5.4116293661829948E-2</v>
      </c>
      <c r="J210" s="228">
        <f t="shared" si="67"/>
        <v>5.4065621114163721E-2</v>
      </c>
      <c r="K210" s="228">
        <f t="shared" si="67"/>
        <v>5.4159735738161942E-2</v>
      </c>
      <c r="L210" s="228">
        <f t="shared" si="67"/>
        <v>5.4124160768906963E-2</v>
      </c>
      <c r="M210" s="228">
        <f t="shared" si="67"/>
        <v>5.4203701768034553E-2</v>
      </c>
      <c r="N210" s="228">
        <f t="shared" si="67"/>
        <v>5.4188406900541337E-2</v>
      </c>
      <c r="O210" s="228">
        <f t="shared" si="67"/>
        <v>5.4186736877243326E-2</v>
      </c>
      <c r="P210" s="228">
        <f t="shared" si="67"/>
        <v>5.4157346571385649E-2</v>
      </c>
      <c r="Q210" s="228">
        <f t="shared" si="67"/>
        <v>5.4154815767358068E-2</v>
      </c>
      <c r="R210" s="228">
        <f t="shared" si="67"/>
        <v>5.4154065709658063E-2</v>
      </c>
      <c r="S210" s="228">
        <f t="shared" si="67"/>
        <v>5.418679585658414E-2</v>
      </c>
      <c r="T210" s="228">
        <f t="shared" si="67"/>
        <v>5.4109385259124378E-2</v>
      </c>
      <c r="U210" s="228">
        <f t="shared" si="67"/>
        <v>5.4117202871464362E-2</v>
      </c>
      <c r="V210" s="228">
        <f t="shared" si="67"/>
        <v>5.4113196020516563E-2</v>
      </c>
      <c r="BA210" s="238"/>
      <c r="BB210" s="238"/>
      <c r="BC210" s="238"/>
      <c r="BD210" s="238"/>
      <c r="BE210" s="238"/>
      <c r="BF210" s="238"/>
      <c r="BG210" s="238"/>
    </row>
    <row r="211" spans="1:59" s="228" customFormat="1" x14ac:dyDescent="0.2">
      <c r="A211" s="228" t="s">
        <v>357</v>
      </c>
      <c r="B211" s="228">
        <f t="shared" si="67"/>
        <v>5.4083135587471971E-2</v>
      </c>
      <c r="C211" s="228">
        <f t="shared" si="67"/>
        <v>5.4130040403090156E-2</v>
      </c>
      <c r="D211" s="228">
        <f t="shared" si="67"/>
        <v>5.4113600973489308E-2</v>
      </c>
      <c r="E211" s="228">
        <f t="shared" si="67"/>
        <v>5.4099215092091819E-2</v>
      </c>
      <c r="F211" s="228">
        <f t="shared" si="67"/>
        <v>5.4096102466657296E-2</v>
      </c>
      <c r="G211" s="228">
        <f t="shared" si="67"/>
        <v>5.4082095330563351E-2</v>
      </c>
      <c r="H211" s="228">
        <f t="shared" si="67"/>
        <v>5.4101421294657052E-2</v>
      </c>
      <c r="I211" s="228">
        <f t="shared" si="67"/>
        <v>5.4097352483040782E-2</v>
      </c>
      <c r="J211" s="228">
        <f t="shared" si="67"/>
        <v>5.4046522323937495E-2</v>
      </c>
      <c r="K211" s="228">
        <f t="shared" si="67"/>
        <v>5.4136423484744872E-2</v>
      </c>
      <c r="L211" s="228">
        <f t="shared" si="67"/>
        <v>5.4101035302735107E-2</v>
      </c>
      <c r="M211" s="228">
        <f t="shared" si="67"/>
        <v>5.4180325687341928E-2</v>
      </c>
      <c r="N211" s="228">
        <f t="shared" si="67"/>
        <v>5.4165181384006333E-2</v>
      </c>
      <c r="O211" s="228">
        <f t="shared" si="67"/>
        <v>5.4163526833291488E-2</v>
      </c>
      <c r="P211" s="228">
        <f t="shared" si="67"/>
        <v>5.4133964830393774E-2</v>
      </c>
      <c r="Q211" s="228">
        <f t="shared" si="67"/>
        <v>5.4131482354007124E-2</v>
      </c>
      <c r="R211" s="228">
        <f t="shared" si="67"/>
        <v>5.4130858351431201E-2</v>
      </c>
      <c r="S211" s="228">
        <f t="shared" si="67"/>
        <v>5.4163438755753086E-2</v>
      </c>
      <c r="T211" s="228">
        <f t="shared" si="67"/>
        <v>5.4106494761054356E-2</v>
      </c>
      <c r="U211" s="228">
        <f t="shared" si="67"/>
        <v>5.40939955132375E-2</v>
      </c>
      <c r="V211" s="228">
        <f t="shared" si="67"/>
        <v>5.4106431939965248E-2</v>
      </c>
      <c r="BA211" s="238"/>
      <c r="BB211" s="238"/>
      <c r="BC211" s="238"/>
      <c r="BD211" s="238"/>
      <c r="BE211" s="238"/>
      <c r="BF211" s="238"/>
      <c r="BG211" s="238"/>
    </row>
    <row r="212" spans="1:59" s="228" customFormat="1" x14ac:dyDescent="0.2">
      <c r="A212" s="228" t="s">
        <v>358</v>
      </c>
      <c r="B212" s="228">
        <f t="shared" si="67"/>
        <v>5.4064615872941445E-2</v>
      </c>
      <c r="C212" s="228">
        <f t="shared" si="67"/>
        <v>5.4111204922017701E-2</v>
      </c>
      <c r="D212" s="228">
        <f t="shared" si="67"/>
        <v>5.4095145972873765E-2</v>
      </c>
      <c r="E212" s="228">
        <f t="shared" si="67"/>
        <v>5.4080805950849228E-2</v>
      </c>
      <c r="F212" s="228">
        <f t="shared" si="67"/>
        <v>5.4077691381754757E-2</v>
      </c>
      <c r="G212" s="228">
        <f t="shared" si="67"/>
        <v>5.4062082987259633E-2</v>
      </c>
      <c r="H212" s="228">
        <f t="shared" si="67"/>
        <v>5.4083186696657286E-2</v>
      </c>
      <c r="I212" s="228">
        <f t="shared" si="67"/>
        <v>5.4079075653176475E-2</v>
      </c>
      <c r="J212" s="228">
        <f t="shared" si="67"/>
        <v>5.4028079347418614E-2</v>
      </c>
      <c r="K212" s="228">
        <f t="shared" si="67"/>
        <v>5.4113933000692713E-2</v>
      </c>
      <c r="L212" s="228">
        <f t="shared" si="67"/>
        <v>5.4078715659537875E-2</v>
      </c>
      <c r="M212" s="228">
        <f t="shared" si="67"/>
        <v>5.4157760761456161E-2</v>
      </c>
      <c r="N212" s="228">
        <f t="shared" si="67"/>
        <v>5.4142769148164821E-2</v>
      </c>
      <c r="O212" s="228">
        <f t="shared" si="67"/>
        <v>5.4141121454836308E-2</v>
      </c>
      <c r="P212" s="228">
        <f t="shared" si="67"/>
        <v>5.4111396177493477E-2</v>
      </c>
      <c r="Q212" s="228">
        <f t="shared" si="67"/>
        <v>5.4108973073886867E-2</v>
      </c>
      <c r="R212" s="228">
        <f t="shared" si="67"/>
        <v>5.4108462057818128E-2</v>
      </c>
      <c r="S212" s="228">
        <f t="shared" si="67"/>
        <v>5.4140898767304484E-2</v>
      </c>
      <c r="T212" s="228">
        <f t="shared" si="67"/>
        <v>5.41038690504905E-2</v>
      </c>
      <c r="U212" s="228">
        <f t="shared" si="67"/>
        <v>5.4071599219624428E-2</v>
      </c>
      <c r="V212" s="228">
        <f t="shared" si="67"/>
        <v>5.4099935392503122E-2</v>
      </c>
      <c r="BA212" s="238"/>
      <c r="BB212" s="238"/>
      <c r="BC212" s="238"/>
      <c r="BD212" s="238"/>
      <c r="BE212" s="238"/>
      <c r="BF212" s="238"/>
      <c r="BG212" s="238"/>
    </row>
    <row r="213" spans="1:59" s="228" customFormat="1" x14ac:dyDescent="0.2">
      <c r="A213" s="228" t="s">
        <v>359</v>
      </c>
      <c r="B213" s="228">
        <f t="shared" si="67"/>
        <v>5.4047574708635998E-2</v>
      </c>
      <c r="C213" s="228">
        <f t="shared" si="67"/>
        <v>5.4093915371868126E-2</v>
      </c>
      <c r="D213" s="228">
        <f t="shared" si="67"/>
        <v>5.4078197805245261E-2</v>
      </c>
      <c r="E213" s="228">
        <f t="shared" si="67"/>
        <v>5.4063886611219823E-2</v>
      </c>
      <c r="F213" s="228">
        <f t="shared" si="67"/>
        <v>5.4060765192834218E-2</v>
      </c>
      <c r="G213" s="228">
        <f t="shared" si="67"/>
        <v>5.4043779103377612E-2</v>
      </c>
      <c r="H213" s="228">
        <f t="shared" si="67"/>
        <v>5.4066407970001916E-2</v>
      </c>
      <c r="I213" s="228">
        <f t="shared" si="67"/>
        <v>5.4062261957404066E-2</v>
      </c>
      <c r="J213" s="228">
        <f t="shared" si="67"/>
        <v>5.4011098231180173E-2</v>
      </c>
      <c r="K213" s="228">
        <f t="shared" si="67"/>
        <v>5.4093247228079844E-2</v>
      </c>
      <c r="L213" s="228">
        <f t="shared" si="67"/>
        <v>5.4058177314824506E-2</v>
      </c>
      <c r="M213" s="228">
        <f t="shared" si="67"/>
        <v>5.4136993185916985E-2</v>
      </c>
      <c r="N213" s="228">
        <f t="shared" si="67"/>
        <v>5.4122149715268908E-2</v>
      </c>
      <c r="O213" s="228">
        <f t="shared" si="67"/>
        <v>5.412049996442922E-2</v>
      </c>
      <c r="P213" s="228">
        <f t="shared" si="67"/>
        <v>5.4090626971112915E-2</v>
      </c>
      <c r="Q213" s="228">
        <f t="shared" si="67"/>
        <v>5.4088271690550055E-2</v>
      </c>
      <c r="R213" s="228">
        <f t="shared" si="67"/>
        <v>5.4087855654319089E-2</v>
      </c>
      <c r="S213" s="228">
        <f t="shared" si="67"/>
        <v>5.4120160996892402E-2</v>
      </c>
      <c r="T213" s="228">
        <f t="shared" si="67"/>
        <v>5.4101622883583986E-2</v>
      </c>
      <c r="U213" s="228">
        <f t="shared" si="67"/>
        <v>5.4050992816125389E-2</v>
      </c>
      <c r="V213" s="228">
        <f t="shared" si="67"/>
        <v>5.4093990308428187E-2</v>
      </c>
      <c r="BA213" s="238"/>
      <c r="BB213" s="238"/>
      <c r="BC213" s="238"/>
      <c r="BD213" s="238"/>
      <c r="BE213" s="238"/>
      <c r="BF213" s="238"/>
      <c r="BG213" s="238"/>
    </row>
    <row r="214" spans="1:59" s="228" customFormat="1" x14ac:dyDescent="0.2">
      <c r="A214" s="228" t="s">
        <v>360</v>
      </c>
      <c r="B214" s="228">
        <f t="shared" si="67"/>
        <v>5.4032756875208351E-2</v>
      </c>
      <c r="C214" s="228">
        <f t="shared" si="67"/>
        <v>5.4078927388947443E-2</v>
      </c>
      <c r="D214" s="228">
        <f t="shared" si="67"/>
        <v>5.4063497186855498E-2</v>
      </c>
      <c r="E214" s="228">
        <f t="shared" si="67"/>
        <v>5.4049196529533418E-2</v>
      </c>
      <c r="F214" s="228">
        <f t="shared" si="67"/>
        <v>5.4046063655572379E-2</v>
      </c>
      <c r="G214" s="228">
        <f t="shared" si="67"/>
        <v>5.4027983646474716E-2</v>
      </c>
      <c r="H214" s="228">
        <f t="shared" si="67"/>
        <v>5.4051818425559048E-2</v>
      </c>
      <c r="I214" s="228">
        <f t="shared" si="67"/>
        <v>5.4047646234909874E-2</v>
      </c>
      <c r="J214" s="228">
        <f t="shared" si="67"/>
        <v>5.3996321131486232E-2</v>
      </c>
      <c r="K214" s="228">
        <f t="shared" si="67"/>
        <v>5.407527023443081E-2</v>
      </c>
      <c r="L214" s="228">
        <f t="shared" si="67"/>
        <v>5.4040317892812884E-2</v>
      </c>
      <c r="M214" s="228">
        <f t="shared" si="67"/>
        <v>5.4118930603429344E-2</v>
      </c>
      <c r="N214" s="228">
        <f t="shared" si="67"/>
        <v>5.4104224253479168E-2</v>
      </c>
      <c r="O214" s="228">
        <f t="shared" si="67"/>
        <v>5.4102563620153893E-2</v>
      </c>
      <c r="P214" s="228">
        <f t="shared" si="67"/>
        <v>5.4072564925232623E-2</v>
      </c>
      <c r="Q214" s="228">
        <f t="shared" si="67"/>
        <v>5.4070282953784778E-2</v>
      </c>
      <c r="R214" s="228">
        <f t="shared" si="67"/>
        <v>5.4069939739647473E-2</v>
      </c>
      <c r="S214" s="228">
        <f t="shared" si="67"/>
        <v>5.4102131784594713E-2</v>
      </c>
      <c r="T214" s="228">
        <f t="shared" si="67"/>
        <v>5.4099854428606944E-2</v>
      </c>
      <c r="U214" s="228">
        <f t="shared" si="67"/>
        <v>5.4033076901453772E-2</v>
      </c>
      <c r="V214" s="228">
        <f t="shared" si="67"/>
        <v>5.4088856516442192E-2</v>
      </c>
      <c r="BA214" s="238"/>
      <c r="BB214" s="238"/>
      <c r="BC214" s="238"/>
      <c r="BD214" s="238"/>
      <c r="BE214" s="238"/>
      <c r="BF214" s="238"/>
      <c r="BG214" s="238"/>
    </row>
    <row r="215" spans="1:59" s="228" customFormat="1" x14ac:dyDescent="0.2">
      <c r="A215" s="228" t="s">
        <v>361</v>
      </c>
      <c r="B215" s="228">
        <f t="shared" si="67"/>
        <v>5.4020809983083146E-2</v>
      </c>
      <c r="C215" s="228">
        <f t="shared" si="67"/>
        <v>5.4066896020029599E-2</v>
      </c>
      <c r="D215" s="228">
        <f t="shared" si="67"/>
        <v>5.4051686605269503E-2</v>
      </c>
      <c r="E215" s="228">
        <f t="shared" si="67"/>
        <v>5.4037377732850528E-2</v>
      </c>
      <c r="F215" s="228">
        <f t="shared" si="67"/>
        <v>5.4034229297693373E-2</v>
      </c>
      <c r="G215" s="228">
        <f t="shared" si="67"/>
        <v>5.4015386953812604E-2</v>
      </c>
      <c r="H215" s="228">
        <f t="shared" si="67"/>
        <v>5.4040055696429244E-2</v>
      </c>
      <c r="I215" s="228">
        <f t="shared" si="67"/>
        <v>5.4035867262900904E-2</v>
      </c>
      <c r="J215" s="228">
        <f t="shared" si="67"/>
        <v>5.3984393878501812E-2</v>
      </c>
      <c r="K215" s="228">
        <f t="shared" si="67"/>
        <v>5.406078770063126E-2</v>
      </c>
      <c r="L215" s="228">
        <f t="shared" si="67"/>
        <v>5.4025917935943947E-2</v>
      </c>
      <c r="M215" s="228">
        <f t="shared" si="67"/>
        <v>5.4104362435521844E-2</v>
      </c>
      <c r="N215" s="228">
        <f t="shared" si="67"/>
        <v>5.4089776191491724E-2</v>
      </c>
      <c r="O215" s="228">
        <f t="shared" si="67"/>
        <v>5.4088096326323297E-2</v>
      </c>
      <c r="P215" s="228">
        <f t="shared" si="67"/>
        <v>5.4057999437928897E-2</v>
      </c>
      <c r="Q215" s="228">
        <f t="shared" si="67"/>
        <v>5.4055793057707198E-2</v>
      </c>
      <c r="R215" s="228">
        <f t="shared" si="67"/>
        <v>5.4055497325244541E-2</v>
      </c>
      <c r="S215" s="228">
        <f t="shared" si="67"/>
        <v>5.4087599093502581E-2</v>
      </c>
      <c r="T215" s="228">
        <f t="shared" si="67"/>
        <v>5.4098640975527863E-2</v>
      </c>
      <c r="U215" s="228">
        <f t="shared" si="67"/>
        <v>5.401863448705084E-2</v>
      </c>
      <c r="V215" s="228">
        <f t="shared" si="67"/>
        <v>5.4084758387889592E-2</v>
      </c>
      <c r="BA215" s="238"/>
      <c r="BB215" s="238"/>
      <c r="BC215" s="238"/>
      <c r="BD215" s="238"/>
      <c r="BE215" s="238"/>
      <c r="BF215" s="238"/>
      <c r="BG215" s="238"/>
    </row>
    <row r="216" spans="1:59" s="228" customFormat="1" x14ac:dyDescent="0.2">
      <c r="A216" s="228" t="s">
        <v>362</v>
      </c>
      <c r="B216" s="228">
        <f t="shared" si="67"/>
        <v>5.4012256168773802E-2</v>
      </c>
      <c r="C216" s="228">
        <f t="shared" si="67"/>
        <v>5.4058347093669218E-2</v>
      </c>
      <c r="D216" s="228">
        <f t="shared" si="67"/>
        <v>5.4043282239576031E-2</v>
      </c>
      <c r="E216" s="228">
        <f t="shared" si="67"/>
        <v>5.4028946759299083E-2</v>
      </c>
      <c r="F216" s="228">
        <f t="shared" si="67"/>
        <v>5.4025779337424078E-2</v>
      </c>
      <c r="G216" s="228">
        <f t="shared" si="67"/>
        <v>5.4006539561306258E-2</v>
      </c>
      <c r="H216" s="228">
        <f t="shared" si="67"/>
        <v>5.4031633870319298E-2</v>
      </c>
      <c r="I216" s="228">
        <f t="shared" si="67"/>
        <v>5.4027439838975733E-2</v>
      </c>
      <c r="J216" s="228">
        <f t="shared" si="67"/>
        <v>5.3975837750415631E-2</v>
      </c>
      <c r="K216" s="228">
        <f t="shared" si="67"/>
        <v>5.4050432582903138E-2</v>
      </c>
      <c r="L216" s="228">
        <f t="shared" si="67"/>
        <v>5.4015606791431511E-2</v>
      </c>
      <c r="M216" s="228">
        <f t="shared" si="67"/>
        <v>5.4093925381037862E-2</v>
      </c>
      <c r="N216" s="228">
        <f t="shared" si="67"/>
        <v>5.4079436978944906E-2</v>
      </c>
      <c r="O216" s="228">
        <f t="shared" si="67"/>
        <v>5.4077730373099604E-2</v>
      </c>
      <c r="P216" s="228">
        <f t="shared" si="67"/>
        <v>5.4047567090889856E-2</v>
      </c>
      <c r="Q216" s="228">
        <f t="shared" si="67"/>
        <v>5.4045435280306149E-2</v>
      </c>
      <c r="R216" s="228">
        <f t="shared" si="67"/>
        <v>5.4045159613922089E-2</v>
      </c>
      <c r="S216" s="228">
        <f t="shared" si="67"/>
        <v>5.4077198071952326E-2</v>
      </c>
      <c r="T216" s="228">
        <f t="shared" si="67"/>
        <v>5.4098035558069087E-2</v>
      </c>
      <c r="U216" s="228">
        <f t="shared" si="67"/>
        <v>5.4008296775728389E-2</v>
      </c>
      <c r="V216" s="228">
        <f t="shared" si="67"/>
        <v>5.4081875030653134E-2</v>
      </c>
      <c r="BA216" s="238"/>
      <c r="BB216" s="238"/>
      <c r="BC216" s="238"/>
      <c r="BD216" s="238"/>
      <c r="BE216" s="238"/>
      <c r="BF216" s="238"/>
      <c r="BG216" s="238"/>
    </row>
    <row r="217" spans="1:59" s="228" customFormat="1" x14ac:dyDescent="0.2">
      <c r="A217" s="228" t="s">
        <v>363</v>
      </c>
      <c r="B217" s="228">
        <f t="shared" si="67"/>
        <v>5.4007469275011398E-2</v>
      </c>
      <c r="C217" s="228">
        <f t="shared" si="67"/>
        <v>5.4053654238970551E-2</v>
      </c>
      <c r="D217" s="228">
        <f t="shared" si="67"/>
        <v>5.4038651400884527E-2</v>
      </c>
      <c r="E217" s="228">
        <f t="shared" si="67"/>
        <v>5.4024272082879576E-2</v>
      </c>
      <c r="F217" s="228">
        <f t="shared" si="67"/>
        <v>5.4021083078575657E-2</v>
      </c>
      <c r="G217" s="228">
        <f t="shared" si="67"/>
        <v>5.4001828142462703E-2</v>
      </c>
      <c r="H217" s="228">
        <f t="shared" si="67"/>
        <v>5.4026921021442631E-2</v>
      </c>
      <c r="I217" s="228">
        <f t="shared" si="67"/>
        <v>5.4022732281999157E-2</v>
      </c>
      <c r="J217" s="228">
        <f t="shared" si="67"/>
        <v>5.3971026691081919E-2</v>
      </c>
      <c r="K217" s="228">
        <f t="shared" si="67"/>
        <v>5.4044657449580522E-2</v>
      </c>
      <c r="L217" s="228">
        <f t="shared" si="67"/>
        <v>5.4009835105769143E-2</v>
      </c>
      <c r="M217" s="228">
        <f t="shared" si="67"/>
        <v>5.4088075589340895E-2</v>
      </c>
      <c r="N217" s="228">
        <f t="shared" si="67"/>
        <v>5.4073658489040076E-2</v>
      </c>
      <c r="O217" s="228">
        <f t="shared" si="67"/>
        <v>5.4071918802380048E-2</v>
      </c>
      <c r="P217" s="228">
        <f t="shared" si="67"/>
        <v>5.404172382774107E-2</v>
      </c>
      <c r="Q217" s="228">
        <f t="shared" si="67"/>
        <v>5.4039662306156193E-2</v>
      </c>
      <c r="R217" s="228">
        <f t="shared" si="67"/>
        <v>5.4039378413270743E-2</v>
      </c>
      <c r="S217" s="228">
        <f t="shared" si="67"/>
        <v>5.4071383294495332E-2</v>
      </c>
      <c r="T217" s="228">
        <f t="shared" si="67"/>
        <v>5.4098064635878684E-2</v>
      </c>
      <c r="U217" s="228">
        <f t="shared" si="67"/>
        <v>5.4002515575077042E-2</v>
      </c>
      <c r="V217" s="228">
        <f t="shared" si="67"/>
        <v>5.408033246127994E-2</v>
      </c>
      <c r="BA217" s="238"/>
      <c r="BB217" s="238"/>
      <c r="BC217" s="238"/>
      <c r="BD217" s="238"/>
      <c r="BE217" s="238"/>
      <c r="BF217" s="238"/>
      <c r="BG217" s="238"/>
    </row>
    <row r="218" spans="1:59" s="228" customFormat="1" x14ac:dyDescent="0.2">
      <c r="A218" s="228" t="s">
        <v>364</v>
      </c>
      <c r="B218" s="228">
        <f t="shared" si="67"/>
        <v>5.4006658512023402E-2</v>
      </c>
      <c r="C218" s="228">
        <f t="shared" si="67"/>
        <v>5.4053022556202743E-2</v>
      </c>
      <c r="D218" s="228">
        <f t="shared" si="67"/>
        <v>5.403799647906702E-2</v>
      </c>
      <c r="E218" s="228">
        <f t="shared" si="67"/>
        <v>5.4023558009383126E-2</v>
      </c>
      <c r="F218" s="228">
        <f t="shared" si="67"/>
        <v>5.402034577019494E-2</v>
      </c>
      <c r="G218" s="228">
        <f t="shared" si="67"/>
        <v>5.4001458608893292E-2</v>
      </c>
      <c r="H218" s="228">
        <f t="shared" si="67"/>
        <v>5.4026123123909905E-2</v>
      </c>
      <c r="I218" s="228">
        <f t="shared" si="67"/>
        <v>5.4021950334800416E-2</v>
      </c>
      <c r="J218" s="228">
        <f t="shared" si="67"/>
        <v>5.3970170966879588E-2</v>
      </c>
      <c r="K218" s="228">
        <f t="shared" si="67"/>
        <v>5.4043714701701794E-2</v>
      </c>
      <c r="L218" s="228">
        <f t="shared" si="67"/>
        <v>5.40088551293159E-2</v>
      </c>
      <c r="M218" s="228">
        <f t="shared" si="67"/>
        <v>5.4087068724398508E-2</v>
      </c>
      <c r="N218" s="228">
        <f t="shared" si="67"/>
        <v>5.4072693269514333E-2</v>
      </c>
      <c r="O218" s="228">
        <f t="shared" si="67"/>
        <v>5.4070915607692088E-2</v>
      </c>
      <c r="P218" s="228">
        <f t="shared" si="67"/>
        <v>5.4040725027121227E-2</v>
      </c>
      <c r="Q218" s="228">
        <f t="shared" si="67"/>
        <v>5.4038726441929481E-2</v>
      </c>
      <c r="R218" s="228">
        <f t="shared" si="67"/>
        <v>5.4038406389500256E-2</v>
      </c>
      <c r="S218" s="228">
        <f t="shared" si="67"/>
        <v>5.4070408894808859E-2</v>
      </c>
      <c r="T218" s="228">
        <f t="shared" si="67"/>
        <v>5.4098726938116841E-2</v>
      </c>
      <c r="U218" s="228">
        <f t="shared" si="67"/>
        <v>5.4001543551306555E-2</v>
      </c>
      <c r="V218" s="228">
        <f t="shared" si="67"/>
        <v>5.408019809745368E-2</v>
      </c>
      <c r="BA218" s="238"/>
      <c r="BB218" s="238"/>
      <c r="BC218" s="238"/>
      <c r="BD218" s="238"/>
      <c r="BE218" s="238"/>
      <c r="BF218" s="238"/>
      <c r="BG218" s="238"/>
    </row>
    <row r="219" spans="1:59" s="228" customFormat="1" x14ac:dyDescent="0.2">
      <c r="A219" s="228" t="s">
        <v>365</v>
      </c>
      <c r="B219" s="228">
        <f t="shared" si="67"/>
        <v>5.4009859314042875E-2</v>
      </c>
      <c r="C219" s="228">
        <f t="shared" si="67"/>
        <v>5.4056479652933899E-2</v>
      </c>
      <c r="D219" s="228">
        <f t="shared" si="67"/>
        <v>5.4041346097349612E-2</v>
      </c>
      <c r="E219" s="228">
        <f t="shared" si="67"/>
        <v>5.4026835747248037E-2</v>
      </c>
      <c r="F219" s="228">
        <f t="shared" si="67"/>
        <v>5.4023599636196164E-2</v>
      </c>
      <c r="G219" s="228">
        <f t="shared" si="67"/>
        <v>5.4005447110988231E-2</v>
      </c>
      <c r="H219" s="228">
        <f t="shared" si="67"/>
        <v>5.4029275049672039E-2</v>
      </c>
      <c r="I219" s="228">
        <f t="shared" si="67"/>
        <v>5.4025128172224296E-2</v>
      </c>
      <c r="J219" s="228">
        <f t="shared" si="67"/>
        <v>5.3973307977062492E-2</v>
      </c>
      <c r="K219" s="228">
        <f t="shared" si="67"/>
        <v>5.4047645541873045E-2</v>
      </c>
      <c r="L219" s="228">
        <f t="shared" si="67"/>
        <v>5.4012709691745237E-2</v>
      </c>
      <c r="M219" s="228">
        <f t="shared" si="67"/>
        <v>5.4090948791040171E-2</v>
      </c>
      <c r="N219" s="228">
        <f t="shared" si="67"/>
        <v>5.407658350509259E-2</v>
      </c>
      <c r="O219" s="228">
        <f t="shared" si="67"/>
        <v>5.4074764633457451E-2</v>
      </c>
      <c r="P219" s="228">
        <f t="shared" si="67"/>
        <v>5.404461434141019E-2</v>
      </c>
      <c r="Q219" s="228">
        <f t="shared" si="67"/>
        <v>5.4042668589383488E-2</v>
      </c>
      <c r="R219" s="228">
        <f t="shared" si="67"/>
        <v>5.4042286024713684E-2</v>
      </c>
      <c r="S219" s="228">
        <f t="shared" si="67"/>
        <v>5.4074317458834904E-2</v>
      </c>
      <c r="T219" s="228">
        <f t="shared" si="67"/>
        <v>5.409999351899767E-2</v>
      </c>
      <c r="U219" s="228">
        <f t="shared" si="67"/>
        <v>5.4005423186519984E-2</v>
      </c>
      <c r="V219" s="228">
        <f t="shared" si="67"/>
        <v>5.4081477811518321E-2</v>
      </c>
      <c r="BA219" s="238"/>
      <c r="BB219" s="238"/>
      <c r="BC219" s="238"/>
      <c r="BD219" s="238"/>
      <c r="BE219" s="238"/>
      <c r="BF219" s="238"/>
      <c r="BG219" s="238"/>
    </row>
    <row r="220" spans="1:59" s="228" customFormat="1" x14ac:dyDescent="0.2">
      <c r="A220" s="228" t="s">
        <v>366</v>
      </c>
      <c r="B220" s="228">
        <f t="shared" si="67"/>
        <v>5.4016931790662415E-2</v>
      </c>
      <c r="C220" s="228">
        <f t="shared" si="67"/>
        <v>5.4063874437447881E-2</v>
      </c>
      <c r="D220" s="228">
        <f t="shared" si="67"/>
        <v>5.4048553861340096E-2</v>
      </c>
      <c r="E220" s="228">
        <f t="shared" ref="E220:V235" si="68">(E$144*E$138*COS(E158)+E$145*E$139*SIN(E158))+E$128</f>
        <v>5.403396204360128E-2</v>
      </c>
      <c r="F220" s="228">
        <f t="shared" si="68"/>
        <v>5.403070246702129E-2</v>
      </c>
      <c r="G220" s="228">
        <f t="shared" si="68"/>
        <v>5.4013619332067019E-2</v>
      </c>
      <c r="H220" s="228">
        <f t="shared" si="68"/>
        <v>5.4036239044448611E-2</v>
      </c>
      <c r="I220" s="228">
        <f t="shared" si="68"/>
        <v>5.4032126907526415E-2</v>
      </c>
      <c r="J220" s="228">
        <f t="shared" si="68"/>
        <v>5.3980300619232591E-2</v>
      </c>
      <c r="K220" s="228">
        <f t="shared" si="68"/>
        <v>5.4056278173516527E-2</v>
      </c>
      <c r="L220" s="228">
        <f t="shared" si="68"/>
        <v>5.402123033018276E-2</v>
      </c>
      <c r="M220" s="228">
        <f t="shared" si="68"/>
        <v>5.4099546211735003E-2</v>
      </c>
      <c r="N220" s="228">
        <f t="shared" si="68"/>
        <v>5.4085159173812659E-2</v>
      </c>
      <c r="O220" s="228">
        <f t="shared" si="68"/>
        <v>5.4083297658780512E-2</v>
      </c>
      <c r="P220" s="228">
        <f t="shared" si="68"/>
        <v>5.4053221788910526E-2</v>
      </c>
      <c r="Q220" s="228">
        <f t="shared" si="68"/>
        <v>5.4051316457757966E-2</v>
      </c>
      <c r="R220" s="228">
        <f t="shared" si="68"/>
        <v>5.4050847760235637E-2</v>
      </c>
      <c r="S220" s="228">
        <f t="shared" si="68"/>
        <v>5.4082938163570154E-2</v>
      </c>
      <c r="T220" s="228">
        <f t="shared" si="68"/>
        <v>5.4101809022858952E-2</v>
      </c>
      <c r="U220" s="228">
        <f t="shared" si="68"/>
        <v>5.4013984922041937E-2</v>
      </c>
      <c r="V220" s="228">
        <f t="shared" si="68"/>
        <v>5.4084115673828481E-2</v>
      </c>
      <c r="BA220" s="238"/>
      <c r="BB220" s="238"/>
      <c r="BC220" s="238"/>
      <c r="BD220" s="238"/>
      <c r="BE220" s="238"/>
      <c r="BF220" s="238"/>
      <c r="BG220" s="238"/>
    </row>
    <row r="221" spans="1:59" s="228" customFormat="1" x14ac:dyDescent="0.2">
      <c r="A221" s="228" t="s">
        <v>367</v>
      </c>
      <c r="B221" s="228">
        <f t="shared" ref="B221:Q236" si="69">(B$144*B$138*COS(B159)+B$145*B$139*SIN(B159))+B$128</f>
        <v>5.4027566840716232E-2</v>
      </c>
      <c r="C221" s="228">
        <f t="shared" si="69"/>
        <v>5.4074883722177301E-2</v>
      </c>
      <c r="D221" s="228">
        <f t="shared" si="69"/>
        <v>5.4059304757165402E-2</v>
      </c>
      <c r="E221" s="228">
        <f t="shared" si="69"/>
        <v>5.4044625445096452E-2</v>
      </c>
      <c r="F221" s="228">
        <f t="shared" si="69"/>
        <v>5.4041343834880108E-2</v>
      </c>
      <c r="G221" s="228">
        <f t="shared" si="69"/>
        <v>5.4025618106853836E-2</v>
      </c>
      <c r="H221" s="228">
        <f t="shared" si="69"/>
        <v>5.4046710748250931E-2</v>
      </c>
      <c r="I221" s="228">
        <f t="shared" si="69"/>
        <v>5.4042640662390409E-2</v>
      </c>
      <c r="J221" s="228">
        <f t="shared" si="69"/>
        <v>5.3990843281372644E-2</v>
      </c>
      <c r="K221" s="228">
        <f t="shared" si="68"/>
        <v>5.4069235309205474E-2</v>
      </c>
      <c r="L221" s="228">
        <f t="shared" si="68"/>
        <v>5.4034044651842181E-2</v>
      </c>
      <c r="M221" s="228">
        <f t="shared" si="68"/>
        <v>5.4112485237943653E-2</v>
      </c>
      <c r="N221" s="228">
        <f t="shared" si="68"/>
        <v>5.4098045477800845E-2</v>
      </c>
      <c r="O221" s="228">
        <f t="shared" si="68"/>
        <v>5.409614174950865E-2</v>
      </c>
      <c r="P221" s="228">
        <f t="shared" si="68"/>
        <v>5.4066171182863366E-2</v>
      </c>
      <c r="Q221" s="228">
        <f t="shared" si="68"/>
        <v>5.4064292093707861E-2</v>
      </c>
      <c r="R221" s="228">
        <f t="shared" si="68"/>
        <v>5.4063717407140048E-2</v>
      </c>
      <c r="S221" s="228">
        <f t="shared" si="68"/>
        <v>5.4095894242850953E-2</v>
      </c>
      <c r="T221" s="228">
        <f t="shared" si="68"/>
        <v>5.4104094103470189E-2</v>
      </c>
      <c r="U221" s="228">
        <f t="shared" si="68"/>
        <v>5.4026854568946348E-2</v>
      </c>
      <c r="V221" s="228">
        <f t="shared" si="68"/>
        <v>5.4087996397143345E-2</v>
      </c>
      <c r="BA221" s="238"/>
      <c r="BB221" s="238"/>
      <c r="BC221" s="238"/>
      <c r="BD221" s="238"/>
      <c r="BE221" s="238"/>
      <c r="BF221" s="238"/>
      <c r="BG221" s="238"/>
    </row>
    <row r="222" spans="1:59" s="228" customFormat="1" x14ac:dyDescent="0.2">
      <c r="A222" s="228" t="s">
        <v>368</v>
      </c>
      <c r="B222" s="228">
        <f t="shared" si="69"/>
        <v>5.404129966148434E-2</v>
      </c>
      <c r="C222" s="228">
        <f t="shared" si="69"/>
        <v>5.4089026348551089E-2</v>
      </c>
      <c r="D222" s="228">
        <f t="shared" si="69"/>
        <v>5.4073128919089442E-2</v>
      </c>
      <c r="E222" s="228">
        <f t="shared" si="69"/>
        <v>5.4058359909919536E-2</v>
      </c>
      <c r="F222" s="228">
        <f t="shared" si="69"/>
        <v>5.4055058660934227E-2</v>
      </c>
      <c r="G222" s="228">
        <f t="shared" si="69"/>
        <v>5.4040919031314E-2</v>
      </c>
      <c r="H222" s="228">
        <f t="shared" si="69"/>
        <v>5.4060232497374031E-2</v>
      </c>
      <c r="I222" s="228">
        <f t="shared" si="69"/>
        <v>5.4056209935278141E-2</v>
      </c>
      <c r="J222" s="228">
        <f t="shared" si="69"/>
        <v>5.4004475198557819E-2</v>
      </c>
      <c r="K222" s="228">
        <f t="shared" si="68"/>
        <v>5.4085950659935024E-2</v>
      </c>
      <c r="L222" s="228">
        <f t="shared" si="68"/>
        <v>5.4050592609377043E-2</v>
      </c>
      <c r="M222" s="228">
        <f t="shared" si="68"/>
        <v>5.4129200372132452E-2</v>
      </c>
      <c r="N222" s="228">
        <f t="shared" si="68"/>
        <v>5.4114679223737527E-2</v>
      </c>
      <c r="O222" s="228">
        <f t="shared" si="68"/>
        <v>5.4112735557244274E-2</v>
      </c>
      <c r="P222" s="228">
        <f t="shared" si="68"/>
        <v>5.4082896572614877E-2</v>
      </c>
      <c r="Q222" s="228">
        <f t="shared" si="68"/>
        <v>5.4081028399678162E-2</v>
      </c>
      <c r="R222" s="228">
        <f t="shared" si="68"/>
        <v>5.4080332500101774E-2</v>
      </c>
      <c r="S222" s="228">
        <f t="shared" si="68"/>
        <v>5.4112619453842555E-2</v>
      </c>
      <c r="T222" s="228">
        <f t="shared" si="68"/>
        <v>5.4106748891843644E-2</v>
      </c>
      <c r="U222" s="228">
        <f t="shared" si="68"/>
        <v>5.4043469661908074E-2</v>
      </c>
      <c r="V222" s="228">
        <f t="shared" si="68"/>
        <v>5.409295037523227E-2</v>
      </c>
      <c r="BA222" s="238"/>
      <c r="BB222" s="238"/>
      <c r="BC222" s="238"/>
      <c r="BD222" s="238"/>
      <c r="BE222" s="238"/>
      <c r="BF222" s="238"/>
      <c r="BG222" s="238"/>
    </row>
    <row r="223" spans="1:59" s="228" customFormat="1" x14ac:dyDescent="0.2">
      <c r="A223" s="228" t="s">
        <v>369</v>
      </c>
      <c r="B223" s="228">
        <f t="shared" si="69"/>
        <v>5.4057530062801798E-2</v>
      </c>
      <c r="C223" s="228">
        <f t="shared" si="69"/>
        <v>5.4105684215932856E-2</v>
      </c>
      <c r="D223" s="228">
        <f t="shared" si="69"/>
        <v>5.4089422164900439E-2</v>
      </c>
      <c r="E223" s="228">
        <f t="shared" si="69"/>
        <v>5.407456517605249E-2</v>
      </c>
      <c r="F223" s="228">
        <f t="shared" si="69"/>
        <v>5.4071247541474049E-2</v>
      </c>
      <c r="G223" s="228">
        <f t="shared" si="69"/>
        <v>5.4058853381626609E-2</v>
      </c>
      <c r="H223" s="228">
        <f t="shared" si="69"/>
        <v>5.4076213326496675E-2</v>
      </c>
      <c r="I223" s="228">
        <f t="shared" si="69"/>
        <v>5.4072241683851809E-2</v>
      </c>
      <c r="J223" s="228">
        <f t="shared" si="69"/>
        <v>5.4020600590593923E-2</v>
      </c>
      <c r="K223" s="228">
        <f t="shared" si="68"/>
        <v>5.4105693684669151E-2</v>
      </c>
      <c r="L223" s="228">
        <f t="shared" si="68"/>
        <v>5.407015097763717E-2</v>
      </c>
      <c r="M223" s="228">
        <f t="shared" si="68"/>
        <v>5.4148961082729249E-2</v>
      </c>
      <c r="N223" s="228">
        <f t="shared" si="68"/>
        <v>5.413433343710769E-2</v>
      </c>
      <c r="O223" s="228">
        <f t="shared" si="68"/>
        <v>5.4132353852963402E-2</v>
      </c>
      <c r="P223" s="228">
        <f t="shared" si="68"/>
        <v>5.4102666978375596E-2</v>
      </c>
      <c r="Q223" s="228">
        <f t="shared" si="68"/>
        <v>5.4100793918788255E-2</v>
      </c>
      <c r="R223" s="228">
        <f t="shared" si="68"/>
        <v>5.4099966879830333E-2</v>
      </c>
      <c r="S223" s="228">
        <f t="shared" si="68"/>
        <v>5.413238282456817E-2</v>
      </c>
      <c r="T223" s="228">
        <f t="shared" si="68"/>
        <v>5.4109657360988314E-2</v>
      </c>
      <c r="U223" s="228">
        <f t="shared" si="68"/>
        <v>5.4063104041636632E-2</v>
      </c>
      <c r="V223" s="228">
        <f t="shared" si="68"/>
        <v>5.4098761095480952E-2</v>
      </c>
      <c r="BA223" s="238"/>
      <c r="BB223" s="238"/>
      <c r="BC223" s="238"/>
      <c r="BD223" s="238"/>
      <c r="BE223" s="238"/>
      <c r="BF223" s="238"/>
      <c r="BG223" s="238"/>
    </row>
    <row r="224" spans="1:59" s="228" customFormat="1" x14ac:dyDescent="0.2">
      <c r="A224" s="228" t="s">
        <v>370</v>
      </c>
      <c r="B224" s="228">
        <f t="shared" si="69"/>
        <v>5.4075548698248918E-2</v>
      </c>
      <c r="C224" s="228">
        <f t="shared" si="69"/>
        <v>5.4124129295584696E-2</v>
      </c>
      <c r="D224" s="228">
        <f t="shared" si="69"/>
        <v>5.4107472401572793E-2</v>
      </c>
      <c r="E224" s="228">
        <f t="shared" si="69"/>
        <v>5.4092532995603806E-2</v>
      </c>
      <c r="F224" s="228">
        <f t="shared" si="69"/>
        <v>5.4089202944737111E-2</v>
      </c>
      <c r="G224" s="228">
        <f t="shared" si="69"/>
        <v>5.4078637340624451E-2</v>
      </c>
      <c r="H224" s="228">
        <f t="shared" si="69"/>
        <v>5.4093954796701677E-2</v>
      </c>
      <c r="I224" s="228">
        <f t="shared" si="69"/>
        <v>5.4090035243769881E-2</v>
      </c>
      <c r="J224" s="228">
        <f t="shared" si="69"/>
        <v>5.4038514700470761E-2</v>
      </c>
      <c r="K224" s="228">
        <f t="shared" si="68"/>
        <v>5.4127601518489436E-2</v>
      </c>
      <c r="L224" s="228">
        <f t="shared" si="68"/>
        <v>5.4091864962078129E-2</v>
      </c>
      <c r="M224" s="228">
        <f t="shared" si="68"/>
        <v>5.4170903731858545E-2</v>
      </c>
      <c r="N224" s="228">
        <f t="shared" si="68"/>
        <v>5.4156149134475688E-2</v>
      </c>
      <c r="O224" s="228">
        <f t="shared" si="68"/>
        <v>5.4154139223004084E-2</v>
      </c>
      <c r="P224" s="228">
        <f t="shared" si="68"/>
        <v>5.4124618338544844E-2</v>
      </c>
      <c r="Q224" s="228">
        <f t="shared" si="68"/>
        <v>5.4122724803007553E-2</v>
      </c>
      <c r="R224" s="228">
        <f t="shared" si="68"/>
        <v>5.4121762429715364E-2</v>
      </c>
      <c r="S224" s="228">
        <f t="shared" si="68"/>
        <v>5.4154320600891905E-2</v>
      </c>
      <c r="T224" s="228">
        <f t="shared" si="68"/>
        <v>5.4112692396846178E-2</v>
      </c>
      <c r="U224" s="228">
        <f t="shared" si="68"/>
        <v>5.4084899591521664E-2</v>
      </c>
      <c r="V224" s="228">
        <f t="shared" si="68"/>
        <v>5.4105174601531587E-2</v>
      </c>
      <c r="BA224" s="238"/>
      <c r="BB224" s="238"/>
      <c r="BC224" s="238"/>
      <c r="BD224" s="238"/>
      <c r="BE224" s="238"/>
      <c r="BF224" s="238"/>
      <c r="BG224" s="238"/>
    </row>
    <row r="225" spans="1:59" s="228" customFormat="1" x14ac:dyDescent="0.2">
      <c r="A225" s="228" t="s">
        <v>371</v>
      </c>
      <c r="B225" s="228">
        <f t="shared" si="69"/>
        <v>5.4094568066993663E-2</v>
      </c>
      <c r="C225" s="228">
        <f t="shared" si="69"/>
        <v>5.4143555449016521E-2</v>
      </c>
      <c r="D225" s="228">
        <f t="shared" si="69"/>
        <v>5.4126490747149279E-2</v>
      </c>
      <c r="E225" s="228">
        <f t="shared" si="69"/>
        <v>5.411147808863994E-2</v>
      </c>
      <c r="F225" s="228">
        <f t="shared" si="69"/>
        <v>5.4108140133441243E-2</v>
      </c>
      <c r="G225" s="228">
        <f t="shared" si="69"/>
        <v>5.4099406254365344E-2</v>
      </c>
      <c r="H225" s="228">
        <f t="shared" si="69"/>
        <v>5.4112681520608059E-2</v>
      </c>
      <c r="I225" s="228">
        <f t="shared" si="69"/>
        <v>5.410881295108097E-2</v>
      </c>
      <c r="J225" s="228">
        <f t="shared" si="69"/>
        <v>5.4057434595625294E-2</v>
      </c>
      <c r="K225" s="228">
        <f t="shared" si="68"/>
        <v>5.4150716683932475E-2</v>
      </c>
      <c r="L225" s="228">
        <f t="shared" si="68"/>
        <v>5.4114785557384588E-2</v>
      </c>
      <c r="M225" s="228">
        <f t="shared" si="68"/>
        <v>5.4194069320460878E-2</v>
      </c>
      <c r="N225" s="228">
        <f t="shared" si="68"/>
        <v>5.4179172865183207E-2</v>
      </c>
      <c r="O225" s="228">
        <f t="shared" si="68"/>
        <v>5.4177139542157741E-2</v>
      </c>
      <c r="P225" s="228">
        <f t="shared" si="68"/>
        <v>5.4147791273348921E-2</v>
      </c>
      <c r="Q225" s="228">
        <f t="shared" si="68"/>
        <v>5.4145862567459603E-2</v>
      </c>
      <c r="R225" s="228">
        <f t="shared" si="68"/>
        <v>5.4144766579640256E-2</v>
      </c>
      <c r="S225" s="228">
        <f t="shared" si="68"/>
        <v>5.4177473996719287E-2</v>
      </c>
      <c r="T225" s="228">
        <f t="shared" si="68"/>
        <v>5.411572135378654E-2</v>
      </c>
      <c r="U225" s="228">
        <f t="shared" si="68"/>
        <v>5.4107903741446556E-2</v>
      </c>
      <c r="V225" s="228">
        <f t="shared" si="68"/>
        <v>5.4111910592394355E-2</v>
      </c>
      <c r="BA225" s="238"/>
      <c r="BB225" s="238"/>
      <c r="BC225" s="238"/>
      <c r="BD225" s="238"/>
      <c r="BE225" s="238"/>
      <c r="BF225" s="238"/>
      <c r="BG225" s="238"/>
    </row>
    <row r="226" spans="1:59" s="228" customFormat="1" x14ac:dyDescent="0.2">
      <c r="A226" s="228" t="s">
        <v>372</v>
      </c>
      <c r="B226" s="228">
        <f t="shared" si="69"/>
        <v>5.4113756931356817E-2</v>
      </c>
      <c r="C226" s="228">
        <f t="shared" si="69"/>
        <v>5.4163113660106323E-2</v>
      </c>
      <c r="D226" s="228">
        <f t="shared" si="69"/>
        <v>5.4145646008668051E-2</v>
      </c>
      <c r="E226" s="228">
        <f t="shared" si="69"/>
        <v>5.4130572463686556E-2</v>
      </c>
      <c r="F226" s="228">
        <f t="shared" si="69"/>
        <v>5.4127231461569357E-2</v>
      </c>
      <c r="G226" s="228">
        <f t="shared" si="69"/>
        <v>5.4120252421658507E-2</v>
      </c>
      <c r="H226" s="228">
        <f t="shared" si="69"/>
        <v>5.4131575050520318E-2</v>
      </c>
      <c r="I226" s="228">
        <f t="shared" si="69"/>
        <v>5.4127754129870136E-2</v>
      </c>
      <c r="J226" s="228">
        <f t="shared" si="69"/>
        <v>5.407653338585152E-2</v>
      </c>
      <c r="K226" s="228">
        <f t="shared" si="68"/>
        <v>5.4174028937349544E-2</v>
      </c>
      <c r="L226" s="228">
        <f t="shared" si="68"/>
        <v>5.4137911023556445E-2</v>
      </c>
      <c r="M226" s="228">
        <f t="shared" si="68"/>
        <v>5.4217445401153509E-2</v>
      </c>
      <c r="N226" s="228">
        <f t="shared" si="68"/>
        <v>5.4202398381718211E-2</v>
      </c>
      <c r="O226" s="228">
        <f t="shared" si="68"/>
        <v>5.4200349586109579E-2</v>
      </c>
      <c r="P226" s="228">
        <f t="shared" si="68"/>
        <v>5.4171173014340795E-2</v>
      </c>
      <c r="Q226" s="228">
        <f t="shared" si="68"/>
        <v>5.4169195980810547E-2</v>
      </c>
      <c r="R226" s="228">
        <f t="shared" si="68"/>
        <v>5.4167973937867119E-2</v>
      </c>
      <c r="S226" s="228">
        <f t="shared" si="68"/>
        <v>5.4200831097550341E-2</v>
      </c>
      <c r="T226" s="228">
        <f t="shared" si="68"/>
        <v>5.4118611851856561E-2</v>
      </c>
      <c r="U226" s="228">
        <f t="shared" si="68"/>
        <v>5.4131111099673418E-2</v>
      </c>
      <c r="V226" s="228">
        <f t="shared" si="68"/>
        <v>5.411867467294567E-2</v>
      </c>
      <c r="BA226" s="238"/>
      <c r="BB226" s="238"/>
      <c r="BC226" s="238"/>
      <c r="BD226" s="238"/>
      <c r="BE226" s="238"/>
      <c r="BF226" s="238"/>
      <c r="BG226" s="238"/>
    </row>
    <row r="227" spans="1:59" s="228" customFormat="1" x14ac:dyDescent="0.2">
      <c r="A227" s="228" t="s">
        <v>373</v>
      </c>
      <c r="B227" s="228">
        <f t="shared" si="69"/>
        <v>5.4132276645887344E-2</v>
      </c>
      <c r="C227" s="228">
        <f t="shared" si="69"/>
        <v>5.4181949141178777E-2</v>
      </c>
      <c r="D227" s="228">
        <f t="shared" si="69"/>
        <v>5.4164101009283594E-2</v>
      </c>
      <c r="E227" s="228">
        <f t="shared" si="69"/>
        <v>5.4148981604929147E-2</v>
      </c>
      <c r="F227" s="228">
        <f t="shared" si="69"/>
        <v>5.4145642546471896E-2</v>
      </c>
      <c r="G227" s="228">
        <f t="shared" si="69"/>
        <v>5.4140264764962226E-2</v>
      </c>
      <c r="H227" s="228">
        <f t="shared" si="69"/>
        <v>5.4149809648520085E-2</v>
      </c>
      <c r="I227" s="228">
        <f t="shared" si="69"/>
        <v>5.4146030959734442E-2</v>
      </c>
      <c r="J227" s="228">
        <f t="shared" si="69"/>
        <v>5.4094976362370401E-2</v>
      </c>
      <c r="K227" s="228">
        <f t="shared" si="68"/>
        <v>5.4196519421401704E-2</v>
      </c>
      <c r="L227" s="228">
        <f t="shared" si="68"/>
        <v>5.4160230666753677E-2</v>
      </c>
      <c r="M227" s="228">
        <f t="shared" si="68"/>
        <v>5.4240010327039276E-2</v>
      </c>
      <c r="N227" s="228">
        <f t="shared" si="68"/>
        <v>5.4224810617559724E-2</v>
      </c>
      <c r="O227" s="228">
        <f t="shared" si="68"/>
        <v>5.4222754964564759E-2</v>
      </c>
      <c r="P227" s="228">
        <f t="shared" si="68"/>
        <v>5.4193741667241092E-2</v>
      </c>
      <c r="Q227" s="228">
        <f t="shared" si="68"/>
        <v>5.4191705260930804E-2</v>
      </c>
      <c r="R227" s="228">
        <f t="shared" si="68"/>
        <v>5.4190370231480191E-2</v>
      </c>
      <c r="S227" s="228">
        <f t="shared" si="68"/>
        <v>5.4223371085998943E-2</v>
      </c>
      <c r="T227" s="228">
        <f t="shared" si="68"/>
        <v>5.4121237562420418E-2</v>
      </c>
      <c r="U227" s="228">
        <f t="shared" si="68"/>
        <v>5.415350739328649E-2</v>
      </c>
      <c r="V227" s="228">
        <f t="shared" si="68"/>
        <v>5.4125171220407796E-2</v>
      </c>
      <c r="BA227" s="238"/>
      <c r="BB227" s="238"/>
      <c r="BC227" s="238"/>
      <c r="BD227" s="238"/>
      <c r="BE227" s="238"/>
      <c r="BF227" s="238"/>
      <c r="BG227" s="238"/>
    </row>
    <row r="228" spans="1:59" s="228" customFormat="1" x14ac:dyDescent="0.2">
      <c r="A228" s="228" t="s">
        <v>374</v>
      </c>
      <c r="B228" s="228">
        <f t="shared" si="69"/>
        <v>5.414931781019279E-2</v>
      </c>
      <c r="C228" s="228">
        <f t="shared" si="69"/>
        <v>5.4199238691328352E-2</v>
      </c>
      <c r="D228" s="228">
        <f t="shared" si="69"/>
        <v>5.4181049176912098E-2</v>
      </c>
      <c r="E228" s="228">
        <f t="shared" si="69"/>
        <v>5.4165900944558545E-2</v>
      </c>
      <c r="F228" s="228">
        <f t="shared" si="69"/>
        <v>5.4162568735392436E-2</v>
      </c>
      <c r="G228" s="228">
        <f t="shared" si="69"/>
        <v>5.4158568648844246E-2</v>
      </c>
      <c r="H228" s="228">
        <f t="shared" si="69"/>
        <v>5.4166588375175455E-2</v>
      </c>
      <c r="I228" s="228">
        <f t="shared" si="69"/>
        <v>5.4162844655506852E-2</v>
      </c>
      <c r="J228" s="228">
        <f t="shared" si="69"/>
        <v>5.4111957478608842E-2</v>
      </c>
      <c r="K228" s="228">
        <f t="shared" si="68"/>
        <v>5.4217205194014573E-2</v>
      </c>
      <c r="L228" s="228">
        <f t="shared" si="68"/>
        <v>5.4180769011467046E-2</v>
      </c>
      <c r="M228" s="228">
        <f t="shared" si="68"/>
        <v>5.4260777902578453E-2</v>
      </c>
      <c r="N228" s="228">
        <f t="shared" si="68"/>
        <v>5.4245430050455637E-2</v>
      </c>
      <c r="O228" s="228">
        <f t="shared" si="68"/>
        <v>5.4243376454971848E-2</v>
      </c>
      <c r="P228" s="228">
        <f t="shared" si="68"/>
        <v>5.4214510873621655E-2</v>
      </c>
      <c r="Q228" s="228">
        <f t="shared" si="68"/>
        <v>5.4212406644267616E-2</v>
      </c>
      <c r="R228" s="228">
        <f t="shared" si="68"/>
        <v>5.421097663497923E-2</v>
      </c>
      <c r="S228" s="228">
        <f t="shared" si="68"/>
        <v>5.4244108856411025E-2</v>
      </c>
      <c r="T228" s="228">
        <f t="shared" si="68"/>
        <v>5.4123483729326932E-2</v>
      </c>
      <c r="U228" s="228">
        <f t="shared" si="68"/>
        <v>5.4174113796785529E-2</v>
      </c>
      <c r="V228" s="228">
        <f t="shared" si="68"/>
        <v>5.4131116304482731E-2</v>
      </c>
      <c r="BA228" s="238"/>
      <c r="BB228" s="238"/>
      <c r="BC228" s="238"/>
      <c r="BD228" s="238"/>
      <c r="BE228" s="238"/>
      <c r="BF228" s="238"/>
      <c r="BG228" s="238"/>
    </row>
    <row r="229" spans="1:59" s="228" customFormat="1" x14ac:dyDescent="0.2">
      <c r="A229" s="228" t="s">
        <v>375</v>
      </c>
      <c r="B229" s="228">
        <f t="shared" si="69"/>
        <v>5.4164135643620437E-2</v>
      </c>
      <c r="C229" s="228">
        <f t="shared" si="69"/>
        <v>5.4214226674249036E-2</v>
      </c>
      <c r="D229" s="228">
        <f t="shared" si="69"/>
        <v>5.419574979530186E-2</v>
      </c>
      <c r="E229" s="228">
        <f t="shared" si="69"/>
        <v>5.4180591026244958E-2</v>
      </c>
      <c r="F229" s="228">
        <f t="shared" si="69"/>
        <v>5.4177270272654274E-2</v>
      </c>
      <c r="G229" s="228">
        <f t="shared" si="69"/>
        <v>5.4174364105747143E-2</v>
      </c>
      <c r="H229" s="228">
        <f t="shared" si="69"/>
        <v>5.4181177919618323E-2</v>
      </c>
      <c r="I229" s="228">
        <f t="shared" si="69"/>
        <v>5.4177460378001044E-2</v>
      </c>
      <c r="J229" s="228">
        <f t="shared" si="69"/>
        <v>5.4126734578302783E-2</v>
      </c>
      <c r="K229" s="228">
        <f t="shared" si="68"/>
        <v>5.4235182187663607E-2</v>
      </c>
      <c r="L229" s="228">
        <f t="shared" si="68"/>
        <v>5.4198628433478668E-2</v>
      </c>
      <c r="M229" s="228">
        <f t="shared" si="68"/>
        <v>5.4278840485066093E-2</v>
      </c>
      <c r="N229" s="228">
        <f t="shared" si="68"/>
        <v>5.4263355512245377E-2</v>
      </c>
      <c r="O229" s="228">
        <f t="shared" si="68"/>
        <v>5.4261312799247174E-2</v>
      </c>
      <c r="P229" s="228">
        <f t="shared" si="68"/>
        <v>5.4232572919501947E-2</v>
      </c>
      <c r="Q229" s="228">
        <f t="shared" si="68"/>
        <v>5.4230395381032893E-2</v>
      </c>
      <c r="R229" s="228">
        <f t="shared" si="68"/>
        <v>5.4228892549650846E-2</v>
      </c>
      <c r="S229" s="228">
        <f t="shared" si="68"/>
        <v>5.4262138068708714E-2</v>
      </c>
      <c r="T229" s="228">
        <f t="shared" si="68"/>
        <v>5.4125252184303974E-2</v>
      </c>
      <c r="U229" s="228">
        <f t="shared" si="68"/>
        <v>5.4192029711457146E-2</v>
      </c>
      <c r="V229" s="228">
        <f t="shared" si="68"/>
        <v>5.4136250096468726E-2</v>
      </c>
      <c r="BA229" s="238"/>
      <c r="BB229" s="238"/>
      <c r="BC229" s="238"/>
      <c r="BD229" s="238"/>
      <c r="BE229" s="238"/>
      <c r="BF229" s="238"/>
      <c r="BG229" s="238"/>
    </row>
    <row r="230" spans="1:59" s="228" customFormat="1" x14ac:dyDescent="0.2">
      <c r="A230" s="228" t="s">
        <v>376</v>
      </c>
      <c r="B230" s="228">
        <f t="shared" si="69"/>
        <v>5.4176082535745643E-2</v>
      </c>
      <c r="C230" s="228">
        <f t="shared" si="69"/>
        <v>5.4226258043166879E-2</v>
      </c>
      <c r="D230" s="228">
        <f t="shared" si="69"/>
        <v>5.4207560376887856E-2</v>
      </c>
      <c r="E230" s="228">
        <f t="shared" si="69"/>
        <v>5.4192409822927848E-2</v>
      </c>
      <c r="F230" s="228">
        <f t="shared" si="69"/>
        <v>5.418910463053328E-2</v>
      </c>
      <c r="G230" s="228">
        <f t="shared" si="69"/>
        <v>5.4186960798409255E-2</v>
      </c>
      <c r="H230" s="228">
        <f t="shared" si="69"/>
        <v>5.4192940648748127E-2</v>
      </c>
      <c r="I230" s="228">
        <f t="shared" si="69"/>
        <v>5.4189239350010014E-2</v>
      </c>
      <c r="J230" s="228">
        <f t="shared" si="69"/>
        <v>5.4138661831287203E-2</v>
      </c>
      <c r="K230" s="228">
        <f t="shared" si="68"/>
        <v>5.4249664721463156E-2</v>
      </c>
      <c r="L230" s="228">
        <f t="shared" si="68"/>
        <v>5.4213028390347605E-2</v>
      </c>
      <c r="M230" s="228">
        <f t="shared" si="68"/>
        <v>5.4293408652973593E-2</v>
      </c>
      <c r="N230" s="228">
        <f t="shared" si="68"/>
        <v>5.427780357423282E-2</v>
      </c>
      <c r="O230" s="228">
        <f t="shared" si="68"/>
        <v>5.427578009307777E-2</v>
      </c>
      <c r="P230" s="228">
        <f t="shared" si="68"/>
        <v>5.4247138406805673E-2</v>
      </c>
      <c r="Q230" s="228">
        <f t="shared" si="68"/>
        <v>5.4244885277110473E-2</v>
      </c>
      <c r="R230" s="228">
        <f t="shared" si="68"/>
        <v>5.4243334964053778E-2</v>
      </c>
      <c r="S230" s="228">
        <f t="shared" si="68"/>
        <v>5.4276670759800846E-2</v>
      </c>
      <c r="T230" s="228">
        <f t="shared" si="68"/>
        <v>5.4126465637383055E-2</v>
      </c>
      <c r="U230" s="228">
        <f t="shared" si="68"/>
        <v>5.4206472125860078E-2</v>
      </c>
      <c r="V230" s="228">
        <f t="shared" si="68"/>
        <v>5.4140348225021326E-2</v>
      </c>
      <c r="BA230" s="238"/>
      <c r="BB230" s="238"/>
      <c r="BC230" s="238"/>
      <c r="BD230" s="238"/>
      <c r="BE230" s="238"/>
      <c r="BF230" s="238"/>
      <c r="BG230" s="238"/>
    </row>
    <row r="231" spans="1:59" s="228" customFormat="1" x14ac:dyDescent="0.2">
      <c r="A231" s="228" t="s">
        <v>377</v>
      </c>
      <c r="B231" s="228">
        <f t="shared" si="69"/>
        <v>5.4184636350054986E-2</v>
      </c>
      <c r="C231" s="228">
        <f t="shared" si="69"/>
        <v>5.4234806969527261E-2</v>
      </c>
      <c r="D231" s="228">
        <f t="shared" si="69"/>
        <v>5.4215964742581328E-2</v>
      </c>
      <c r="E231" s="228">
        <f t="shared" si="69"/>
        <v>5.4200840796479292E-2</v>
      </c>
      <c r="F231" s="228">
        <f t="shared" si="69"/>
        <v>5.4197554590802575E-2</v>
      </c>
      <c r="G231" s="228">
        <f t="shared" si="69"/>
        <v>5.4195808190915601E-2</v>
      </c>
      <c r="H231" s="228">
        <f t="shared" si="69"/>
        <v>5.4201362474858072E-2</v>
      </c>
      <c r="I231" s="228">
        <f t="shared" si="69"/>
        <v>5.4197666773935185E-2</v>
      </c>
      <c r="J231" s="228">
        <f t="shared" si="69"/>
        <v>5.4147217959373384E-2</v>
      </c>
      <c r="K231" s="228">
        <f t="shared" si="68"/>
        <v>5.4260019839191279E-2</v>
      </c>
      <c r="L231" s="228">
        <f t="shared" si="68"/>
        <v>5.4223339534860041E-2</v>
      </c>
      <c r="M231" s="228">
        <f t="shared" si="68"/>
        <v>5.4303845707457575E-2</v>
      </c>
      <c r="N231" s="228">
        <f t="shared" si="68"/>
        <v>5.4288142786779639E-2</v>
      </c>
      <c r="O231" s="228">
        <f t="shared" si="68"/>
        <v>5.4286146046301463E-2</v>
      </c>
      <c r="P231" s="228">
        <f t="shared" si="68"/>
        <v>5.4257570753844714E-2</v>
      </c>
      <c r="Q231" s="228">
        <f t="shared" si="68"/>
        <v>5.4255243054511522E-2</v>
      </c>
      <c r="R231" s="228">
        <f t="shared" si="68"/>
        <v>5.425367267537623E-2</v>
      </c>
      <c r="S231" s="228">
        <f t="shared" si="68"/>
        <v>5.4287071781351101E-2</v>
      </c>
      <c r="T231" s="228">
        <f t="shared" si="68"/>
        <v>5.4127071054841831E-2</v>
      </c>
      <c r="U231" s="228">
        <f t="shared" si="68"/>
        <v>5.4216809837182529E-2</v>
      </c>
      <c r="V231" s="228">
        <f t="shared" si="68"/>
        <v>5.4143231582257784E-2</v>
      </c>
      <c r="BA231" s="238"/>
      <c r="BB231" s="238"/>
      <c r="BC231" s="238"/>
      <c r="BD231" s="238"/>
      <c r="BE231" s="238"/>
      <c r="BF231" s="238"/>
      <c r="BG231" s="238"/>
    </row>
    <row r="232" spans="1:59" s="228" customFormat="1" x14ac:dyDescent="0.2">
      <c r="A232" s="228" t="s">
        <v>378</v>
      </c>
      <c r="B232" s="228">
        <f t="shared" si="69"/>
        <v>5.418942324381739E-2</v>
      </c>
      <c r="C232" s="228">
        <f t="shared" si="69"/>
        <v>5.4239499824225927E-2</v>
      </c>
      <c r="D232" s="228">
        <f t="shared" si="69"/>
        <v>5.4220595581272832E-2</v>
      </c>
      <c r="E232" s="228">
        <f t="shared" si="69"/>
        <v>5.4205515472898799E-2</v>
      </c>
      <c r="F232" s="228">
        <f t="shared" si="69"/>
        <v>5.4202250849650996E-2</v>
      </c>
      <c r="G232" s="228">
        <f t="shared" si="69"/>
        <v>5.4200519609759155E-2</v>
      </c>
      <c r="H232" s="228">
        <f t="shared" si="69"/>
        <v>5.420607532373474E-2</v>
      </c>
      <c r="I232" s="228">
        <f t="shared" si="69"/>
        <v>5.4202374330911761E-2</v>
      </c>
      <c r="J232" s="228">
        <f t="shared" si="69"/>
        <v>5.4152029018707096E-2</v>
      </c>
      <c r="K232" s="228">
        <f t="shared" si="68"/>
        <v>5.4265794972513895E-2</v>
      </c>
      <c r="L232" s="228">
        <f t="shared" si="68"/>
        <v>5.4229111220522409E-2</v>
      </c>
      <c r="M232" s="228">
        <f t="shared" si="68"/>
        <v>5.4309695499154542E-2</v>
      </c>
      <c r="N232" s="228">
        <f t="shared" si="68"/>
        <v>5.4293921276684469E-2</v>
      </c>
      <c r="O232" s="228">
        <f t="shared" si="68"/>
        <v>5.4291957617021019E-2</v>
      </c>
      <c r="P232" s="228">
        <f t="shared" si="68"/>
        <v>5.42634140169935E-2</v>
      </c>
      <c r="Q232" s="228">
        <f t="shared" si="68"/>
        <v>5.4261016028661478E-2</v>
      </c>
      <c r="R232" s="228">
        <f t="shared" si="68"/>
        <v>5.4259453876027576E-2</v>
      </c>
      <c r="S232" s="228">
        <f t="shared" si="68"/>
        <v>5.4292886558808096E-2</v>
      </c>
      <c r="T232" s="228">
        <f t="shared" si="68"/>
        <v>5.4127041977032234E-2</v>
      </c>
      <c r="U232" s="228">
        <f t="shared" si="68"/>
        <v>5.4222591037833875E-2</v>
      </c>
      <c r="V232" s="228">
        <f t="shared" si="68"/>
        <v>5.4144774151630978E-2</v>
      </c>
      <c r="BA232" s="238"/>
      <c r="BB232" s="238"/>
      <c r="BC232" s="238"/>
      <c r="BD232" s="238"/>
      <c r="BE232" s="238"/>
      <c r="BF232" s="238"/>
      <c r="BG232" s="238"/>
    </row>
    <row r="233" spans="1:59" s="228" customFormat="1" x14ac:dyDescent="0.2">
      <c r="A233" s="228" t="s">
        <v>379</v>
      </c>
      <c r="B233" s="228">
        <f t="shared" si="69"/>
        <v>5.4190234006805386E-2</v>
      </c>
      <c r="C233" s="228">
        <f t="shared" si="69"/>
        <v>5.4240131506993736E-2</v>
      </c>
      <c r="D233" s="228">
        <f t="shared" si="69"/>
        <v>5.4221250503090339E-2</v>
      </c>
      <c r="E233" s="228">
        <f t="shared" si="69"/>
        <v>5.420622954639525E-2</v>
      </c>
      <c r="F233" s="228">
        <f t="shared" si="69"/>
        <v>5.4202988158031713E-2</v>
      </c>
      <c r="G233" s="228">
        <f t="shared" si="69"/>
        <v>5.4200889143328566E-2</v>
      </c>
      <c r="H233" s="228">
        <f t="shared" si="69"/>
        <v>5.4206873221267465E-2</v>
      </c>
      <c r="I233" s="228">
        <f t="shared" si="69"/>
        <v>5.4203156278110502E-2</v>
      </c>
      <c r="J233" s="228">
        <f t="shared" si="69"/>
        <v>5.4152884742909427E-2</v>
      </c>
      <c r="K233" s="228">
        <f t="shared" si="68"/>
        <v>5.4266737720392623E-2</v>
      </c>
      <c r="L233" s="228">
        <f t="shared" si="68"/>
        <v>5.4230091196975652E-2</v>
      </c>
      <c r="M233" s="228">
        <f t="shared" si="68"/>
        <v>5.4310702364096929E-2</v>
      </c>
      <c r="N233" s="228">
        <f t="shared" si="68"/>
        <v>5.4294886496210212E-2</v>
      </c>
      <c r="O233" s="228">
        <f t="shared" si="68"/>
        <v>5.4292960811708979E-2</v>
      </c>
      <c r="P233" s="228">
        <f t="shared" si="68"/>
        <v>5.4264412817613343E-2</v>
      </c>
      <c r="Q233" s="228">
        <f t="shared" si="68"/>
        <v>5.426195189288819E-2</v>
      </c>
      <c r="R233" s="228">
        <f t="shared" si="68"/>
        <v>5.4260425899798063E-2</v>
      </c>
      <c r="S233" s="228">
        <f t="shared" si="68"/>
        <v>5.4293860958494568E-2</v>
      </c>
      <c r="T233" s="228">
        <f t="shared" si="68"/>
        <v>5.4126379674794077E-2</v>
      </c>
      <c r="U233" s="228">
        <f t="shared" si="68"/>
        <v>5.4223563061604363E-2</v>
      </c>
      <c r="V233" s="228">
        <f t="shared" si="68"/>
        <v>5.4144908515457238E-2</v>
      </c>
      <c r="BA233" s="238"/>
      <c r="BB233" s="238"/>
      <c r="BC233" s="238"/>
      <c r="BD233" s="238"/>
      <c r="BE233" s="238"/>
      <c r="BF233" s="238"/>
      <c r="BG233" s="238"/>
    </row>
    <row r="234" spans="1:59" s="228" customFormat="1" x14ac:dyDescent="0.2">
      <c r="A234" s="228" t="s">
        <v>380</v>
      </c>
      <c r="B234" s="228">
        <f t="shared" si="69"/>
        <v>5.4187033204785913E-2</v>
      </c>
      <c r="C234" s="228">
        <f t="shared" si="69"/>
        <v>5.4236674410262579E-2</v>
      </c>
      <c r="D234" s="228">
        <f t="shared" si="69"/>
        <v>5.4217900884807747E-2</v>
      </c>
      <c r="E234" s="228">
        <f t="shared" si="69"/>
        <v>5.4202951808530339E-2</v>
      </c>
      <c r="F234" s="228">
        <f t="shared" si="69"/>
        <v>5.4199734292030489E-2</v>
      </c>
      <c r="G234" s="228">
        <f t="shared" si="69"/>
        <v>5.4196900641233628E-2</v>
      </c>
      <c r="H234" s="228">
        <f t="shared" si="69"/>
        <v>5.4203721295505332E-2</v>
      </c>
      <c r="I234" s="228">
        <f t="shared" si="69"/>
        <v>5.4199978440686622E-2</v>
      </c>
      <c r="J234" s="228">
        <f t="shared" si="69"/>
        <v>5.4149747732726523E-2</v>
      </c>
      <c r="K234" s="228">
        <f t="shared" si="68"/>
        <v>5.4262806880221372E-2</v>
      </c>
      <c r="L234" s="228">
        <f t="shared" si="68"/>
        <v>5.4226236634546315E-2</v>
      </c>
      <c r="M234" s="228">
        <f t="shared" si="68"/>
        <v>5.4306822297455266E-2</v>
      </c>
      <c r="N234" s="228">
        <f t="shared" si="68"/>
        <v>5.4290996260631955E-2</v>
      </c>
      <c r="O234" s="228">
        <f t="shared" si="68"/>
        <v>5.4289111785943617E-2</v>
      </c>
      <c r="P234" s="228">
        <f t="shared" si="68"/>
        <v>5.426052350332438E-2</v>
      </c>
      <c r="Q234" s="228">
        <f t="shared" si="68"/>
        <v>5.4258009745434183E-2</v>
      </c>
      <c r="R234" s="228">
        <f t="shared" si="68"/>
        <v>5.4256546264584635E-2</v>
      </c>
      <c r="S234" s="228">
        <f t="shared" si="68"/>
        <v>5.4289952394468523E-2</v>
      </c>
      <c r="T234" s="228">
        <f t="shared" si="68"/>
        <v>5.4125113093913248E-2</v>
      </c>
      <c r="U234" s="228">
        <f t="shared" si="68"/>
        <v>5.4219683426390934E-2</v>
      </c>
      <c r="V234" s="228">
        <f t="shared" si="68"/>
        <v>5.4143628801392597E-2</v>
      </c>
      <c r="BA234" s="238"/>
      <c r="BB234" s="238"/>
      <c r="BC234" s="238"/>
      <c r="BD234" s="238"/>
      <c r="BE234" s="238"/>
      <c r="BF234" s="238"/>
      <c r="BG234" s="238"/>
    </row>
    <row r="235" spans="1:59" s="228" customFormat="1" x14ac:dyDescent="0.2">
      <c r="A235" s="228" t="s">
        <v>381</v>
      </c>
      <c r="B235" s="228">
        <f t="shared" si="69"/>
        <v>5.4179960728166374E-2</v>
      </c>
      <c r="C235" s="228">
        <f t="shared" si="69"/>
        <v>5.4229279625748597E-2</v>
      </c>
      <c r="D235" s="228">
        <f t="shared" si="69"/>
        <v>5.4210693120817263E-2</v>
      </c>
      <c r="E235" s="228">
        <f t="shared" si="69"/>
        <v>5.4195825512177095E-2</v>
      </c>
      <c r="F235" s="228">
        <f t="shared" si="69"/>
        <v>5.4192631461205364E-2</v>
      </c>
      <c r="G235" s="228">
        <f t="shared" si="69"/>
        <v>5.418872842015484E-2</v>
      </c>
      <c r="H235" s="228">
        <f t="shared" si="69"/>
        <v>5.419675730072876E-2</v>
      </c>
      <c r="I235" s="228">
        <f t="shared" si="69"/>
        <v>5.4192979705384503E-2</v>
      </c>
      <c r="J235" s="228">
        <f t="shared" si="69"/>
        <v>5.4142755090556424E-2</v>
      </c>
      <c r="K235" s="228">
        <f t="shared" si="68"/>
        <v>5.425417424857789E-2</v>
      </c>
      <c r="L235" s="228">
        <f t="shared" si="68"/>
        <v>5.4217715996108792E-2</v>
      </c>
      <c r="M235" s="228">
        <f t="shared" si="68"/>
        <v>5.4298224876760434E-2</v>
      </c>
      <c r="N235" s="228">
        <f t="shared" si="68"/>
        <v>5.4282420591911885E-2</v>
      </c>
      <c r="O235" s="228">
        <f t="shared" si="68"/>
        <v>5.4280578760620556E-2</v>
      </c>
      <c r="P235" s="228">
        <f t="shared" si="68"/>
        <v>5.4251916055824044E-2</v>
      </c>
      <c r="Q235" s="228">
        <f t="shared" si="68"/>
        <v>5.4249361877059706E-2</v>
      </c>
      <c r="R235" s="228">
        <f t="shared" si="68"/>
        <v>5.4247984529062682E-2</v>
      </c>
      <c r="S235" s="228">
        <f t="shared" si="68"/>
        <v>5.4281331689733273E-2</v>
      </c>
      <c r="T235" s="228">
        <f t="shared" si="68"/>
        <v>5.4123297590051966E-2</v>
      </c>
      <c r="U235" s="228">
        <f t="shared" si="68"/>
        <v>5.4211121690868981E-2</v>
      </c>
      <c r="V235" s="228">
        <f t="shared" si="68"/>
        <v>5.4140990939082437E-2</v>
      </c>
      <c r="BA235" s="238"/>
      <c r="BB235" s="238"/>
      <c r="BC235" s="238"/>
      <c r="BD235" s="238"/>
      <c r="BE235" s="238"/>
      <c r="BF235" s="238"/>
      <c r="BG235" s="238"/>
    </row>
    <row r="236" spans="1:59" s="228" customFormat="1" x14ac:dyDescent="0.2">
      <c r="A236" s="228" t="s">
        <v>382</v>
      </c>
      <c r="B236" s="228">
        <f t="shared" si="69"/>
        <v>5.4169325678112556E-2</v>
      </c>
      <c r="C236" s="228">
        <f t="shared" si="69"/>
        <v>5.4218270341019177E-2</v>
      </c>
      <c r="D236" s="228">
        <f t="shared" si="69"/>
        <v>5.4199942224991957E-2</v>
      </c>
      <c r="E236" s="228">
        <f t="shared" si="69"/>
        <v>5.4185162110681924E-2</v>
      </c>
      <c r="F236" s="228">
        <f t="shared" si="69"/>
        <v>5.4181990093346545E-2</v>
      </c>
      <c r="G236" s="228">
        <f t="shared" si="69"/>
        <v>5.4176729645368023E-2</v>
      </c>
      <c r="H236" s="228">
        <f t="shared" si="69"/>
        <v>5.418628559692644E-2</v>
      </c>
      <c r="I236" s="228">
        <f t="shared" si="69"/>
        <v>5.4182465950520509E-2</v>
      </c>
      <c r="J236" s="228">
        <f t="shared" si="69"/>
        <v>5.4132212428416371E-2</v>
      </c>
      <c r="K236" s="228">
        <f t="shared" si="69"/>
        <v>5.4241217112888943E-2</v>
      </c>
      <c r="L236" s="228">
        <f t="shared" si="69"/>
        <v>5.4204901674449371E-2</v>
      </c>
      <c r="M236" s="228">
        <f t="shared" si="69"/>
        <v>5.4285285850551784E-2</v>
      </c>
      <c r="N236" s="228">
        <f t="shared" si="69"/>
        <v>5.42695342879237E-2</v>
      </c>
      <c r="O236" s="228">
        <f t="shared" si="69"/>
        <v>5.4267734669892417E-2</v>
      </c>
      <c r="P236" s="228">
        <f t="shared" si="69"/>
        <v>5.4238966661871203E-2</v>
      </c>
      <c r="Q236" s="228">
        <f t="shared" si="69"/>
        <v>5.423638624110981E-2</v>
      </c>
      <c r="R236" s="228">
        <f t="shared" ref="R236:V238" si="70">(R$144*R$138*COS(R174)+R$145*R$139*SIN(R174))+R$128</f>
        <v>5.4235114882158271E-2</v>
      </c>
      <c r="S236" s="228">
        <f t="shared" si="70"/>
        <v>5.4268375610452474E-2</v>
      </c>
      <c r="T236" s="228">
        <f t="shared" si="70"/>
        <v>5.4121012509440729E-2</v>
      </c>
      <c r="U236" s="228">
        <f t="shared" si="70"/>
        <v>5.419825204396457E-2</v>
      </c>
      <c r="V236" s="228">
        <f t="shared" si="70"/>
        <v>5.4137110215767573E-2</v>
      </c>
      <c r="BA236" s="238"/>
      <c r="BB236" s="238"/>
      <c r="BC236" s="238"/>
      <c r="BD236" s="238"/>
      <c r="BE236" s="238"/>
      <c r="BF236" s="238"/>
      <c r="BG236" s="238"/>
    </row>
    <row r="237" spans="1:59" s="228" customFormat="1" x14ac:dyDescent="0.2">
      <c r="A237" s="228" t="s">
        <v>383</v>
      </c>
      <c r="B237" s="228">
        <f t="shared" ref="B237:S238" si="71">(B$144*B$138*COS(B175)+B$145*B$139*SIN(B175))+B$128</f>
        <v>5.4155592857344448E-2</v>
      </c>
      <c r="C237" s="228">
        <f t="shared" si="71"/>
        <v>5.4204127714645389E-2</v>
      </c>
      <c r="D237" s="228">
        <f t="shared" si="71"/>
        <v>5.4186118063067917E-2</v>
      </c>
      <c r="E237" s="228">
        <f t="shared" si="71"/>
        <v>5.417142764585884E-2</v>
      </c>
      <c r="F237" s="228">
        <f t="shared" si="71"/>
        <v>5.4168275267292426E-2</v>
      </c>
      <c r="G237" s="228">
        <f t="shared" si="71"/>
        <v>5.4161428720907859E-2</v>
      </c>
      <c r="H237" s="228">
        <f t="shared" si="71"/>
        <v>5.417276384780334E-2</v>
      </c>
      <c r="I237" s="228">
        <f t="shared" si="71"/>
        <v>5.4168896677632777E-2</v>
      </c>
      <c r="J237" s="228">
        <f t="shared" si="71"/>
        <v>5.4118580511231196E-2</v>
      </c>
      <c r="K237" s="228">
        <f t="shared" si="71"/>
        <v>5.4224501762159392E-2</v>
      </c>
      <c r="L237" s="228">
        <f t="shared" si="71"/>
        <v>5.4188353716914509E-2</v>
      </c>
      <c r="M237" s="228">
        <f t="shared" si="71"/>
        <v>5.4268570716362985E-2</v>
      </c>
      <c r="N237" s="228">
        <f t="shared" si="71"/>
        <v>5.4252900541987018E-2</v>
      </c>
      <c r="O237" s="228">
        <f t="shared" si="71"/>
        <v>5.4251140862156794E-2</v>
      </c>
      <c r="P237" s="228">
        <f t="shared" si="71"/>
        <v>5.4222241272119692E-2</v>
      </c>
      <c r="Q237" s="228">
        <f t="shared" si="71"/>
        <v>5.4219649935139509E-2</v>
      </c>
      <c r="R237" s="228">
        <f t="shared" si="71"/>
        <v>5.4218499789196545E-2</v>
      </c>
      <c r="S237" s="228">
        <f t="shared" si="71"/>
        <v>5.4251650399460873E-2</v>
      </c>
      <c r="T237" s="228">
        <f t="shared" si="70"/>
        <v>5.4118357721067274E-2</v>
      </c>
      <c r="U237" s="228">
        <f t="shared" si="70"/>
        <v>5.4181636951002844E-2</v>
      </c>
      <c r="V237" s="228">
        <f t="shared" si="70"/>
        <v>5.4132156237678648E-2</v>
      </c>
      <c r="BA237" s="238"/>
      <c r="BB237" s="238"/>
      <c r="BC237" s="238"/>
      <c r="BD237" s="238"/>
      <c r="BE237" s="238"/>
      <c r="BF237" s="238"/>
      <c r="BG237" s="238"/>
    </row>
    <row r="238" spans="1:59" s="228" customFormat="1" x14ac:dyDescent="0.2">
      <c r="A238" s="228" t="s">
        <v>384</v>
      </c>
      <c r="B238" s="228">
        <f t="shared" si="71"/>
        <v>5.413936245602699E-2</v>
      </c>
      <c r="C238" s="228">
        <f t="shared" si="71"/>
        <v>5.4187469847263622E-2</v>
      </c>
      <c r="D238" s="228">
        <f t="shared" si="71"/>
        <v>5.416982481725692E-2</v>
      </c>
      <c r="E238" s="228">
        <f t="shared" si="71"/>
        <v>5.4155222379725886E-2</v>
      </c>
      <c r="F238" s="228">
        <f t="shared" si="71"/>
        <v>5.4152086386752604E-2</v>
      </c>
      <c r="G238" s="228">
        <f t="shared" si="71"/>
        <v>5.4143494370595249E-2</v>
      </c>
      <c r="H238" s="228">
        <f t="shared" si="71"/>
        <v>5.4156783018680696E-2</v>
      </c>
      <c r="I238" s="228">
        <f t="shared" si="71"/>
        <v>5.4152864929059109E-2</v>
      </c>
      <c r="J238" s="228">
        <f t="shared" si="71"/>
        <v>5.4102455119195092E-2</v>
      </c>
      <c r="K238" s="228">
        <f t="shared" si="71"/>
        <v>5.4204758737425265E-2</v>
      </c>
      <c r="L238" s="228">
        <f t="shared" si="71"/>
        <v>5.4168795348654382E-2</v>
      </c>
      <c r="M238" s="228">
        <f t="shared" si="71"/>
        <v>5.4248810005766188E-2</v>
      </c>
      <c r="N238" s="228">
        <f t="shared" si="71"/>
        <v>5.4233246328616855E-2</v>
      </c>
      <c r="O238" s="228">
        <f t="shared" si="71"/>
        <v>5.4231522566437665E-2</v>
      </c>
      <c r="P238" s="228">
        <f t="shared" si="71"/>
        <v>5.4202470866358973E-2</v>
      </c>
      <c r="Q238" s="228">
        <f t="shared" si="71"/>
        <v>5.4199884416029416E-2</v>
      </c>
      <c r="R238" s="228">
        <f t="shared" si="71"/>
        <v>5.4198865409467986E-2</v>
      </c>
      <c r="S238" s="228">
        <f t="shared" si="71"/>
        <v>5.4231887028735257E-2</v>
      </c>
      <c r="T238" s="228">
        <f t="shared" si="70"/>
        <v>5.4115449251922604E-2</v>
      </c>
      <c r="U238" s="228">
        <f t="shared" si="70"/>
        <v>5.4162002571274286E-2</v>
      </c>
      <c r="V238" s="228">
        <f t="shared" si="70"/>
        <v>5.4126345517429966E-2</v>
      </c>
      <c r="BA238" s="238"/>
      <c r="BB238" s="238"/>
      <c r="BC238" s="238"/>
      <c r="BD238" s="238"/>
      <c r="BE238" s="238"/>
      <c r="BF238" s="238"/>
      <c r="BG238" s="238"/>
    </row>
    <row r="239" spans="1:59" s="228" customFormat="1" x14ac:dyDescent="0.2">
      <c r="BA239" s="238"/>
      <c r="BB239" s="238"/>
      <c r="BC239" s="238"/>
      <c r="BD239" s="238"/>
      <c r="BE239" s="238"/>
      <c r="BF239" s="238"/>
      <c r="BG239" s="238"/>
    </row>
    <row r="240" spans="1:59" s="228" customFormat="1" x14ac:dyDescent="0.2">
      <c r="A240" s="233" t="s">
        <v>233</v>
      </c>
      <c r="B240" s="241">
        <v>0.95875533999999996</v>
      </c>
      <c r="C240" s="241">
        <v>0.95894478000000005</v>
      </c>
      <c r="D240" s="241">
        <v>0.9587116</v>
      </c>
      <c r="E240" s="241">
        <v>0.95886148000000004</v>
      </c>
      <c r="F240" s="241">
        <v>0.95880980999999998</v>
      </c>
      <c r="G240" s="241">
        <v>0.95880153000000001</v>
      </c>
      <c r="H240" s="241">
        <v>0.95878865999999996</v>
      </c>
      <c r="I240" s="241">
        <v>0.95882999999999996</v>
      </c>
      <c r="J240" s="241">
        <v>0.95885253000000004</v>
      </c>
      <c r="K240" s="241">
        <v>0.95884504999999998</v>
      </c>
      <c r="L240" s="241">
        <v>0.95884035999999995</v>
      </c>
      <c r="M240" s="241">
        <v>0.95891521000000002</v>
      </c>
      <c r="N240" s="241">
        <v>0.95880562999999996</v>
      </c>
      <c r="O240" s="241">
        <v>0.95884535999999998</v>
      </c>
      <c r="P240" s="241">
        <v>0.95893269999999997</v>
      </c>
      <c r="Q240" s="241">
        <v>0.95910854999999995</v>
      </c>
      <c r="R240" s="241">
        <v>0.95898693000000002</v>
      </c>
      <c r="S240" s="241">
        <v>0.95902995000000002</v>
      </c>
      <c r="T240" s="241">
        <v>0.95882999999999996</v>
      </c>
      <c r="U240" s="241">
        <v>0.95882999999999996</v>
      </c>
      <c r="V240" s="241">
        <v>0.95882999999999996</v>
      </c>
      <c r="BA240" s="238"/>
      <c r="BB240" s="238"/>
      <c r="BC240" s="238"/>
      <c r="BD240" s="238"/>
      <c r="BE240" s="238"/>
      <c r="BF240" s="238"/>
      <c r="BG240" s="238"/>
    </row>
    <row r="241" spans="1:59" s="228" customFormat="1" x14ac:dyDescent="0.2">
      <c r="A241" s="233" t="s">
        <v>131</v>
      </c>
      <c r="B241" s="241">
        <v>1.9922549000000001</v>
      </c>
      <c r="C241" s="241">
        <v>1.9924154000000001</v>
      </c>
      <c r="D241" s="241">
        <v>1.9929870000000001</v>
      </c>
      <c r="E241" s="241">
        <v>1.9924622000000001</v>
      </c>
      <c r="F241" s="241">
        <v>1.9923766000000001</v>
      </c>
      <c r="G241" s="241">
        <v>1.9926819</v>
      </c>
      <c r="H241" s="241">
        <v>1.9923614999999999</v>
      </c>
      <c r="I241" s="241">
        <v>1.9926269999999999</v>
      </c>
      <c r="J241" s="241">
        <v>1.9925653999999999</v>
      </c>
      <c r="K241" s="241">
        <v>1.9926462</v>
      </c>
      <c r="L241" s="241">
        <v>1.9927794999999999</v>
      </c>
      <c r="M241" s="241">
        <v>1.9925060999999999</v>
      </c>
      <c r="N241" s="241">
        <v>1.9925143999999999</v>
      </c>
      <c r="O241" s="241">
        <v>1.9924887</v>
      </c>
      <c r="P241" s="241">
        <v>1.9923413999999999</v>
      </c>
      <c r="Q241" s="241">
        <v>1.9922057</v>
      </c>
      <c r="R241" s="241">
        <v>1.9922884999999999</v>
      </c>
      <c r="S241" s="241">
        <v>1.9918062000000001</v>
      </c>
      <c r="T241" s="241">
        <v>1.9926269999999999</v>
      </c>
      <c r="U241" s="241">
        <v>1.9926269999999999</v>
      </c>
      <c r="V241" s="241">
        <v>1.9926269999999999</v>
      </c>
      <c r="BA241" s="238"/>
      <c r="BB241" s="238"/>
      <c r="BC241" s="238"/>
      <c r="BD241" s="238"/>
      <c r="BE241" s="238"/>
      <c r="BF241" s="238"/>
      <c r="BG241" s="238"/>
    </row>
    <row r="242" spans="1:59" s="228" customFormat="1" x14ac:dyDescent="0.2">
      <c r="A242" s="233" t="s">
        <v>385</v>
      </c>
      <c r="B242" s="228">
        <v>6.5956458257335214E-10</v>
      </c>
      <c r="C242" s="228">
        <v>1.8282820265393908E-9</v>
      </c>
      <c r="D242" s="228">
        <v>1.1904831320623965E-9</v>
      </c>
      <c r="E242" s="228">
        <v>1.2288701387346611E-9</v>
      </c>
      <c r="F242" s="228">
        <v>4.9796637566683234E-10</v>
      </c>
      <c r="G242" s="228">
        <v>1.7538236715613047E-9</v>
      </c>
      <c r="H242" s="228">
        <v>4.6059036291195882E-10</v>
      </c>
      <c r="I242" s="228">
        <v>3.9397258702844003E-10</v>
      </c>
      <c r="J242" s="228">
        <v>7.8073747819868774E-10</v>
      </c>
      <c r="K242" s="228">
        <v>3.4638100070218205E-10</v>
      </c>
      <c r="L242" s="228">
        <v>3.4634467076251513E-10</v>
      </c>
      <c r="M242" s="228">
        <v>1.2837208801402282E-9</v>
      </c>
      <c r="N242" s="228">
        <v>7.8063426154061932E-10</v>
      </c>
      <c r="O242" s="228">
        <v>6.3157373196173936E-10</v>
      </c>
      <c r="P242" s="228">
        <v>6.2223614562802189E-10</v>
      </c>
      <c r="Q242" s="228">
        <v>6.6716342299119194E-10</v>
      </c>
      <c r="R242" s="228">
        <v>1.1555461952144179E-9</v>
      </c>
      <c r="S242" s="228">
        <v>1.0761753530164825E-9</v>
      </c>
      <c r="T242" s="228">
        <v>3.9397258702844003E-10</v>
      </c>
      <c r="U242" s="228">
        <v>3.9397258702844003E-10</v>
      </c>
      <c r="V242" s="228">
        <v>3.9397258702844003E-10</v>
      </c>
      <c r="BA242" s="238"/>
      <c r="BB242" s="238"/>
      <c r="BC242" s="238"/>
      <c r="BD242" s="238"/>
      <c r="BE242" s="238"/>
      <c r="BF242" s="238"/>
      <c r="BG242" s="238"/>
    </row>
    <row r="243" spans="1:59" s="228" customFormat="1" x14ac:dyDescent="0.2">
      <c r="A243" s="233" t="s">
        <v>386</v>
      </c>
      <c r="B243" s="228">
        <v>2.6478951754192623E-9</v>
      </c>
      <c r="C243" s="228">
        <v>5.2367542900235569E-9</v>
      </c>
      <c r="D243" s="228">
        <v>2.9880302468784356E-9</v>
      </c>
      <c r="E243" s="228">
        <v>3.9478375138503836E-9</v>
      </c>
      <c r="F243" s="228">
        <v>1.6489291010291491E-9</v>
      </c>
      <c r="G243" s="228">
        <v>6.6116356196255255E-9</v>
      </c>
      <c r="H243" s="228">
        <v>2.6128652892875177E-9</v>
      </c>
      <c r="I243" s="228">
        <v>1.5719405843150306E-9</v>
      </c>
      <c r="J243" s="228">
        <v>2.5446324027744317E-9</v>
      </c>
      <c r="K243" s="228">
        <v>1.3393163357452539E-9</v>
      </c>
      <c r="L243" s="228">
        <v>1.5056673870817523E-9</v>
      </c>
      <c r="M243" s="228">
        <v>3.6858544748256918E-9</v>
      </c>
      <c r="N243" s="228">
        <v>1.279581925963908E-9</v>
      </c>
      <c r="O243" s="228">
        <v>2.4170939153474594E-9</v>
      </c>
      <c r="P243" s="228">
        <v>3.0943581090179833E-9</v>
      </c>
      <c r="Q243" s="228">
        <v>2.3508372834931056E-9</v>
      </c>
      <c r="R243" s="228">
        <v>3.793064677279091E-9</v>
      </c>
      <c r="S243" s="228">
        <v>4.4214181393095902E-9</v>
      </c>
      <c r="T243" s="228">
        <v>1.5719405843150306E-9</v>
      </c>
      <c r="U243" s="228">
        <v>1.5719405843150306E-9</v>
      </c>
      <c r="V243" s="228">
        <v>1.5719405843150306E-9</v>
      </c>
      <c r="BA243" s="238"/>
      <c r="BB243" s="238"/>
      <c r="BC243" s="238"/>
      <c r="BD243" s="238"/>
      <c r="BE243" s="238"/>
      <c r="BF243" s="238"/>
      <c r="BG243" s="238"/>
    </row>
    <row r="244" spans="1:59" s="228" customFormat="1" x14ac:dyDescent="0.2">
      <c r="A244" s="233" t="s">
        <v>387</v>
      </c>
      <c r="B244" s="228">
        <v>1.2146646826024557E-10</v>
      </c>
      <c r="C244" s="228">
        <v>1.0653498609380603E-9</v>
      </c>
      <c r="D244" s="228">
        <v>1.3229188518762282E-10</v>
      </c>
      <c r="E244" s="228">
        <v>1.972560279148444E-10</v>
      </c>
      <c r="F244" s="228">
        <v>-5.9950069896529462E-11</v>
      </c>
      <c r="G244" s="228">
        <v>1.2789817135217819E-9</v>
      </c>
      <c r="H244" s="228">
        <v>-1.3984746891898179E-10</v>
      </c>
      <c r="I244" s="228">
        <v>8.9204334887936984E-11</v>
      </c>
      <c r="J244" s="228">
        <v>4.9046131513656726E-10</v>
      </c>
      <c r="K244" s="228">
        <v>-1.590215375067578E-11</v>
      </c>
      <c r="L244" s="228">
        <v>-2.260499130603334E-11</v>
      </c>
      <c r="M244" s="228">
        <v>8.6078789180333924E-10</v>
      </c>
      <c r="N244" s="228">
        <v>2.6865968219031233E-10</v>
      </c>
      <c r="O244" s="228">
        <v>3.8244000798491882E-10</v>
      </c>
      <c r="P244" s="228">
        <v>5.3883753511408677E-10</v>
      </c>
      <c r="Q244" s="228">
        <v>4.2690140567672111E-10</v>
      </c>
      <c r="R244" s="228">
        <v>1.002081656623723E-9</v>
      </c>
      <c r="S244" s="228">
        <v>6.8120199053077549E-10</v>
      </c>
      <c r="T244" s="228">
        <v>8.9204334887936984E-11</v>
      </c>
      <c r="U244" s="228">
        <v>8.9204334887936984E-11</v>
      </c>
      <c r="V244" s="228">
        <v>8.9204334887936984E-11</v>
      </c>
      <c r="BA244" s="238"/>
      <c r="BB244" s="238"/>
      <c r="BC244" s="238"/>
      <c r="BD244" s="238"/>
      <c r="BE244" s="238"/>
      <c r="BF244" s="238"/>
      <c r="BG244" s="238"/>
    </row>
    <row r="245" spans="1:59" s="228" customFormat="1" x14ac:dyDescent="0.2">
      <c r="A245" s="228" t="s">
        <v>278</v>
      </c>
      <c r="B245" s="243">
        <v>0.95</v>
      </c>
      <c r="C245" s="243">
        <v>0.95</v>
      </c>
      <c r="D245" s="243">
        <v>0.95</v>
      </c>
      <c r="E245" s="243">
        <v>0.95</v>
      </c>
      <c r="F245" s="243">
        <v>0.95</v>
      </c>
      <c r="G245" s="243">
        <v>0.95</v>
      </c>
      <c r="H245" s="243">
        <v>0.95</v>
      </c>
      <c r="I245" s="243">
        <v>0.95</v>
      </c>
      <c r="J245" s="243">
        <v>0.95</v>
      </c>
      <c r="K245" s="243">
        <v>0.95</v>
      </c>
      <c r="L245" s="243">
        <v>0.95</v>
      </c>
      <c r="M245" s="243">
        <v>0.95</v>
      </c>
      <c r="N245" s="243">
        <v>0.95</v>
      </c>
      <c r="O245" s="243">
        <v>0.95</v>
      </c>
      <c r="P245" s="243">
        <v>0.95</v>
      </c>
      <c r="Q245" s="243">
        <v>0.95</v>
      </c>
      <c r="R245" s="243">
        <v>0.95</v>
      </c>
      <c r="S245" s="243">
        <v>0.95</v>
      </c>
      <c r="T245" s="243">
        <v>0.95</v>
      </c>
      <c r="U245" s="243">
        <v>0.95</v>
      </c>
      <c r="V245" s="243">
        <v>0.95</v>
      </c>
      <c r="BA245" s="238"/>
      <c r="BB245" s="238"/>
      <c r="BC245" s="238"/>
      <c r="BD245" s="238"/>
      <c r="BE245" s="238"/>
      <c r="BF245" s="238"/>
      <c r="BG245" s="238"/>
    </row>
    <row r="246" spans="1:59" s="228" customFormat="1" x14ac:dyDescent="0.2">
      <c r="A246" s="228" t="s">
        <v>279</v>
      </c>
      <c r="B246" s="228">
        <f t="shared" ref="B246:V246" si="72">_xlfn.CHISQ.INV(B245,2)</f>
        <v>5.9914645471079799</v>
      </c>
      <c r="C246" s="228">
        <f t="shared" si="72"/>
        <v>5.9914645471079799</v>
      </c>
      <c r="D246" s="228">
        <f t="shared" si="72"/>
        <v>5.9914645471079799</v>
      </c>
      <c r="E246" s="228">
        <f t="shared" si="72"/>
        <v>5.9914645471079799</v>
      </c>
      <c r="F246" s="228">
        <f t="shared" si="72"/>
        <v>5.9914645471079799</v>
      </c>
      <c r="G246" s="228">
        <f t="shared" si="72"/>
        <v>5.9914645471079799</v>
      </c>
      <c r="H246" s="228">
        <f t="shared" si="72"/>
        <v>5.9914645471079799</v>
      </c>
      <c r="I246" s="228">
        <f t="shared" si="72"/>
        <v>5.9914645471079799</v>
      </c>
      <c r="J246" s="228">
        <f t="shared" si="72"/>
        <v>5.9914645471079799</v>
      </c>
      <c r="K246" s="228">
        <f t="shared" si="72"/>
        <v>5.9914645471079799</v>
      </c>
      <c r="L246" s="228">
        <f t="shared" si="72"/>
        <v>5.9914645471079799</v>
      </c>
      <c r="M246" s="228">
        <f t="shared" si="72"/>
        <v>5.9914645471079799</v>
      </c>
      <c r="N246" s="228">
        <f t="shared" si="72"/>
        <v>5.9914645471079799</v>
      </c>
      <c r="O246" s="228">
        <f t="shared" si="72"/>
        <v>5.9914645471079799</v>
      </c>
      <c r="P246" s="228">
        <f t="shared" si="72"/>
        <v>5.9914645471079799</v>
      </c>
      <c r="Q246" s="228">
        <f t="shared" si="72"/>
        <v>5.9914645471079799</v>
      </c>
      <c r="R246" s="228">
        <f t="shared" si="72"/>
        <v>5.9914645471079799</v>
      </c>
      <c r="S246" s="228">
        <f t="shared" si="72"/>
        <v>5.9914645471079799</v>
      </c>
      <c r="T246" s="228">
        <f t="shared" si="72"/>
        <v>5.9914645471079799</v>
      </c>
      <c r="U246" s="228">
        <f t="shared" si="72"/>
        <v>5.9914645471079799</v>
      </c>
      <c r="V246" s="228">
        <f t="shared" si="72"/>
        <v>5.9914645471079799</v>
      </c>
      <c r="BA246" s="238"/>
      <c r="BB246" s="238"/>
      <c r="BC246" s="238"/>
      <c r="BD246" s="238"/>
      <c r="BE246" s="238"/>
      <c r="BF246" s="238"/>
      <c r="BG246" s="238"/>
    </row>
    <row r="247" spans="1:59" s="228" customFormat="1" x14ac:dyDescent="0.2">
      <c r="A247" s="228" t="s">
        <v>280</v>
      </c>
      <c r="B247" s="228">
        <f t="shared" ref="B247:V247" si="73">B242+B243</f>
        <v>3.3074597579926145E-9</v>
      </c>
      <c r="C247" s="228">
        <f t="shared" si="73"/>
        <v>7.0650363165629475E-9</v>
      </c>
      <c r="D247" s="228">
        <f t="shared" si="73"/>
        <v>4.1785133789408321E-9</v>
      </c>
      <c r="E247" s="228">
        <f t="shared" si="73"/>
        <v>5.1767076525850445E-9</v>
      </c>
      <c r="F247" s="228">
        <f t="shared" si="73"/>
        <v>2.1468954766959815E-9</v>
      </c>
      <c r="G247" s="228">
        <f t="shared" si="73"/>
        <v>8.3654592911868306E-9</v>
      </c>
      <c r="H247" s="228">
        <f t="shared" si="73"/>
        <v>3.0734556521994767E-9</v>
      </c>
      <c r="I247" s="228">
        <f t="shared" si="73"/>
        <v>1.9659131713434705E-9</v>
      </c>
      <c r="J247" s="228">
        <f t="shared" si="73"/>
        <v>3.3253698809731192E-9</v>
      </c>
      <c r="K247" s="228">
        <f t="shared" si="73"/>
        <v>1.6856973364474361E-9</v>
      </c>
      <c r="L247" s="228">
        <f t="shared" si="73"/>
        <v>1.8520120578442674E-9</v>
      </c>
      <c r="M247" s="228">
        <f t="shared" si="73"/>
        <v>4.9695753549659195E-9</v>
      </c>
      <c r="N247" s="228">
        <f t="shared" si="73"/>
        <v>2.0602161875045271E-9</v>
      </c>
      <c r="O247" s="228">
        <f t="shared" si="73"/>
        <v>3.0486676473091989E-9</v>
      </c>
      <c r="P247" s="228">
        <f t="shared" si="73"/>
        <v>3.7165942546460051E-9</v>
      </c>
      <c r="Q247" s="228">
        <f t="shared" si="73"/>
        <v>3.0180007064842973E-9</v>
      </c>
      <c r="R247" s="228">
        <f t="shared" si="73"/>
        <v>4.9486108724935085E-9</v>
      </c>
      <c r="S247" s="228">
        <f t="shared" si="73"/>
        <v>5.4975934923260727E-9</v>
      </c>
      <c r="T247" s="228">
        <f t="shared" si="73"/>
        <v>1.9659131713434705E-9</v>
      </c>
      <c r="U247" s="228">
        <f t="shared" si="73"/>
        <v>1.9659131713434705E-9</v>
      </c>
      <c r="V247" s="228">
        <f t="shared" si="73"/>
        <v>1.9659131713434705E-9</v>
      </c>
      <c r="BA247" s="238"/>
      <c r="BB247" s="238"/>
      <c r="BC247" s="238"/>
      <c r="BD247" s="238"/>
      <c r="BE247" s="238"/>
      <c r="BF247" s="238"/>
      <c r="BG247" s="238"/>
    </row>
    <row r="248" spans="1:59" s="228" customFormat="1" x14ac:dyDescent="0.2">
      <c r="A248" s="228" t="s">
        <v>281</v>
      </c>
      <c r="B248" s="228">
        <f t="shared" ref="B248:V248" si="74">B242*B243-B244^2</f>
        <v>1.7317037731617815E-18</v>
      </c>
      <c r="C248" s="228">
        <f t="shared" si="74"/>
        <v>8.4392934196523724E-18</v>
      </c>
      <c r="D248" s="228">
        <f t="shared" si="74"/>
        <v>3.5396984641145199E-18</v>
      </c>
      <c r="E248" s="228">
        <f t="shared" si="74"/>
        <v>4.8124696927984787E-18</v>
      </c>
      <c r="F248" s="228">
        <f t="shared" si="74"/>
        <v>8.1751723729045467E-19</v>
      </c>
      <c r="G248" s="228">
        <f t="shared" si="74"/>
        <v>9.9598488339140269E-18</v>
      </c>
      <c r="H248" s="228">
        <f t="shared" si="74"/>
        <v>1.1839032572699525E-18</v>
      </c>
      <c r="I248" s="228">
        <f t="shared" si="74"/>
        <v>6.1134408529479109E-19</v>
      </c>
      <c r="J248" s="228">
        <f t="shared" si="74"/>
        <v>1.746137583439286E-18</v>
      </c>
      <c r="K248" s="228">
        <f t="shared" si="74"/>
        <v>4.6366085413831059E-19</v>
      </c>
      <c r="L248" s="228">
        <f t="shared" si="74"/>
        <v>5.2096888982474005E-19</v>
      </c>
      <c r="M248" s="228">
        <f t="shared" si="74"/>
        <v>3.9906525558167978E-18</v>
      </c>
      <c r="N248" s="228">
        <f t="shared" si="74"/>
        <v>9.2670746702095923E-19</v>
      </c>
      <c r="O248" s="228">
        <f t="shared" si="74"/>
        <v>1.3803126649105026E-18</v>
      </c>
      <c r="P248" s="228">
        <f t="shared" si="74"/>
        <v>1.6350755737003397E-18</v>
      </c>
      <c r="Q248" s="228">
        <f t="shared" si="74"/>
        <v>1.3861478387818149E-18</v>
      </c>
      <c r="R248" s="228">
        <f t="shared" si="74"/>
        <v>3.3788938094903125E-18</v>
      </c>
      <c r="S248" s="228">
        <f t="shared" si="74"/>
        <v>4.2941850750018868E-18</v>
      </c>
      <c r="T248" s="228">
        <f t="shared" si="74"/>
        <v>6.1134408529479109E-19</v>
      </c>
      <c r="U248" s="228">
        <f t="shared" si="74"/>
        <v>6.1134408529479109E-19</v>
      </c>
      <c r="V248" s="228">
        <f t="shared" si="74"/>
        <v>6.1134408529479109E-19</v>
      </c>
      <c r="BA248" s="238"/>
      <c r="BB248" s="238"/>
      <c r="BC248" s="238"/>
      <c r="BD248" s="238"/>
      <c r="BE248" s="238"/>
      <c r="BF248" s="238"/>
      <c r="BG248" s="238"/>
    </row>
    <row r="249" spans="1:59" s="228" customFormat="1" x14ac:dyDescent="0.2">
      <c r="A249" s="228" t="s">
        <v>282</v>
      </c>
      <c r="B249" s="228">
        <f t="shared" ref="B249:V249" si="75">(B247+SQRT(B247^2-4*B248))/2</f>
        <v>2.6552880348331811E-9</v>
      </c>
      <c r="C249" s="228">
        <f t="shared" si="75"/>
        <v>5.5423418119725037E-9</v>
      </c>
      <c r="D249" s="228">
        <f t="shared" si="75"/>
        <v>2.9977142010703602E-9</v>
      </c>
      <c r="E249" s="228">
        <f t="shared" si="75"/>
        <v>3.9620735347063822E-9</v>
      </c>
      <c r="F249" s="228">
        <f t="shared" si="75"/>
        <v>1.6520432876516144E-9</v>
      </c>
      <c r="G249" s="228">
        <f t="shared" si="75"/>
        <v>6.9277940262978085E-9</v>
      </c>
      <c r="H249" s="228">
        <f t="shared" si="75"/>
        <v>2.6219140563106065E-9</v>
      </c>
      <c r="I249" s="228">
        <f t="shared" si="75"/>
        <v>1.5786574871488476E-9</v>
      </c>
      <c r="J249" s="228">
        <f t="shared" si="75"/>
        <v>2.6718348936062671E-9</v>
      </c>
      <c r="K249" s="228">
        <f t="shared" si="75"/>
        <v>1.3395709481631069E-9</v>
      </c>
      <c r="L249" s="228">
        <f t="shared" si="75"/>
        <v>1.5061079818367911E-9</v>
      </c>
      <c r="M249" s="228">
        <f t="shared" si="75"/>
        <v>3.9624605933727933E-9</v>
      </c>
      <c r="N249" s="228">
        <f t="shared" si="75"/>
        <v>1.3967349037279702E-9</v>
      </c>
      <c r="O249" s="228">
        <f t="shared" si="75"/>
        <v>2.4955603374128209E-9</v>
      </c>
      <c r="P249" s="228">
        <f t="shared" si="75"/>
        <v>3.206700864976004E-9</v>
      </c>
      <c r="Q249" s="228">
        <f t="shared" si="75"/>
        <v>2.4528934760601478E-9</v>
      </c>
      <c r="R249" s="228">
        <f t="shared" si="75"/>
        <v>4.1305945361172835E-9</v>
      </c>
      <c r="S249" s="228">
        <f t="shared" si="75"/>
        <v>4.5548140430665319E-9</v>
      </c>
      <c r="T249" s="228">
        <f t="shared" si="75"/>
        <v>1.5786574871488476E-9</v>
      </c>
      <c r="U249" s="228">
        <f t="shared" si="75"/>
        <v>1.5786574871488476E-9</v>
      </c>
      <c r="V249" s="228">
        <f t="shared" si="75"/>
        <v>1.5786574871488476E-9</v>
      </c>
      <c r="BA249" s="238"/>
      <c r="BB249" s="238"/>
      <c r="BC249" s="238"/>
      <c r="BD249" s="238"/>
      <c r="BE249" s="238"/>
      <c r="BF249" s="238"/>
      <c r="BG249" s="238"/>
    </row>
    <row r="250" spans="1:59" s="228" customFormat="1" x14ac:dyDescent="0.2">
      <c r="A250" s="228" t="s">
        <v>283</v>
      </c>
      <c r="B250" s="228">
        <f t="shared" ref="B250:V250" si="76">B247-B249</f>
        <v>6.5217172315943335E-10</v>
      </c>
      <c r="C250" s="228">
        <f t="shared" si="76"/>
        <v>1.5226945045904438E-9</v>
      </c>
      <c r="D250" s="228">
        <f t="shared" si="76"/>
        <v>1.1807991778704719E-9</v>
      </c>
      <c r="E250" s="228">
        <f t="shared" si="76"/>
        <v>1.2146341178786624E-9</v>
      </c>
      <c r="F250" s="228">
        <f t="shared" si="76"/>
        <v>4.9485218904436717E-10</v>
      </c>
      <c r="G250" s="228">
        <f t="shared" si="76"/>
        <v>1.4376652648890221E-9</v>
      </c>
      <c r="H250" s="228">
        <f t="shared" si="76"/>
        <v>4.5154159588887014E-10</v>
      </c>
      <c r="I250" s="228">
        <f t="shared" si="76"/>
        <v>3.8725568419462291E-10</v>
      </c>
      <c r="J250" s="228">
        <f t="shared" si="76"/>
        <v>6.535349873668521E-10</v>
      </c>
      <c r="K250" s="228">
        <f t="shared" si="76"/>
        <v>3.4612638828432915E-10</v>
      </c>
      <c r="L250" s="228">
        <f t="shared" si="76"/>
        <v>3.4590407600747628E-10</v>
      </c>
      <c r="M250" s="228">
        <f t="shared" si="76"/>
        <v>1.0071147615931262E-9</v>
      </c>
      <c r="N250" s="228">
        <f t="shared" si="76"/>
        <v>6.6348128377655697E-10</v>
      </c>
      <c r="O250" s="228">
        <f t="shared" si="76"/>
        <v>5.5310730989637803E-10</v>
      </c>
      <c r="P250" s="228">
        <f t="shared" si="76"/>
        <v>5.0989338967000104E-10</v>
      </c>
      <c r="Q250" s="228">
        <f t="shared" si="76"/>
        <v>5.6510723042414946E-10</v>
      </c>
      <c r="R250" s="228">
        <f t="shared" si="76"/>
        <v>8.18016336376225E-10</v>
      </c>
      <c r="S250" s="228">
        <f t="shared" si="76"/>
        <v>9.4277944925954075E-10</v>
      </c>
      <c r="T250" s="228">
        <f t="shared" si="76"/>
        <v>3.8725568419462291E-10</v>
      </c>
      <c r="U250" s="228">
        <f t="shared" si="76"/>
        <v>3.8725568419462291E-10</v>
      </c>
      <c r="V250" s="228">
        <f t="shared" si="76"/>
        <v>3.8725568419462291E-10</v>
      </c>
      <c r="BA250" s="238"/>
      <c r="BB250" s="238"/>
      <c r="BC250" s="238"/>
      <c r="BD250" s="238"/>
      <c r="BE250" s="238"/>
      <c r="BF250" s="238"/>
      <c r="BG250" s="238"/>
    </row>
    <row r="251" spans="1:59" s="228" customFormat="1" x14ac:dyDescent="0.2">
      <c r="A251" s="228" t="s">
        <v>284</v>
      </c>
      <c r="B251" s="228">
        <f t="shared" ref="B251:V251" si="77">SQRT(B249)*SQRT(B246)</f>
        <v>1.2613113859417517E-4</v>
      </c>
      <c r="C251" s="228">
        <f t="shared" si="77"/>
        <v>1.8222717819904764E-4</v>
      </c>
      <c r="D251" s="228">
        <f t="shared" si="77"/>
        <v>1.3401753004019731E-4</v>
      </c>
      <c r="E251" s="228">
        <f t="shared" si="77"/>
        <v>1.5407343416769839E-4</v>
      </c>
      <c r="F251" s="228">
        <f t="shared" si="77"/>
        <v>9.9489490843266242E-5</v>
      </c>
      <c r="G251" s="228">
        <f t="shared" si="77"/>
        <v>2.0373421975267131E-4</v>
      </c>
      <c r="H251" s="228">
        <f t="shared" si="77"/>
        <v>1.2533596895524074E-4</v>
      </c>
      <c r="I251" s="228">
        <f t="shared" si="77"/>
        <v>9.7254667580938704E-5</v>
      </c>
      <c r="J251" s="228">
        <f t="shared" si="77"/>
        <v>1.2652353156930124E-4</v>
      </c>
      <c r="K251" s="228">
        <f t="shared" si="77"/>
        <v>8.9587900099595357E-5</v>
      </c>
      <c r="L251" s="228">
        <f t="shared" si="77"/>
        <v>9.4993644931076754E-5</v>
      </c>
      <c r="M251" s="228">
        <f t="shared" si="77"/>
        <v>1.5408095977279457E-4</v>
      </c>
      <c r="N251" s="228">
        <f t="shared" si="77"/>
        <v>9.1479438440528318E-5</v>
      </c>
      <c r="O251" s="228">
        <f t="shared" si="77"/>
        <v>1.2227862154431471E-4</v>
      </c>
      <c r="P251" s="228">
        <f t="shared" si="77"/>
        <v>1.3861036954601998E-4</v>
      </c>
      <c r="Q251" s="228">
        <f t="shared" si="77"/>
        <v>1.21228809693269E-4</v>
      </c>
      <c r="R251" s="228">
        <f t="shared" si="77"/>
        <v>1.5731595825479574E-4</v>
      </c>
      <c r="S251" s="228">
        <f t="shared" si="77"/>
        <v>1.6519687302640656E-4</v>
      </c>
      <c r="T251" s="228">
        <f t="shared" si="77"/>
        <v>9.7254667580938704E-5</v>
      </c>
      <c r="U251" s="228">
        <f t="shared" si="77"/>
        <v>9.7254667580938704E-5</v>
      </c>
      <c r="V251" s="228">
        <f t="shared" si="77"/>
        <v>9.7254667580938704E-5</v>
      </c>
      <c r="BA251" s="238"/>
      <c r="BB251" s="238"/>
      <c r="BC251" s="238"/>
      <c r="BD251" s="238"/>
      <c r="BE251" s="238"/>
      <c r="BF251" s="238"/>
      <c r="BG251" s="238"/>
    </row>
    <row r="252" spans="1:59" s="228" customFormat="1" x14ac:dyDescent="0.2">
      <c r="A252" s="228" t="s">
        <v>285</v>
      </c>
      <c r="B252" s="228">
        <f t="shared" ref="B252:V252" si="78">SQRT(B250)*SQRT(B246)</f>
        <v>6.2509709309323022E-5</v>
      </c>
      <c r="C252" s="228">
        <f t="shared" si="78"/>
        <v>9.5515287469230775E-5</v>
      </c>
      <c r="D252" s="228">
        <f t="shared" si="78"/>
        <v>8.4111333430550133E-5</v>
      </c>
      <c r="E252" s="228">
        <f t="shared" si="78"/>
        <v>8.5307896791432972E-5</v>
      </c>
      <c r="F252" s="228">
        <f t="shared" si="78"/>
        <v>5.4450797484684303E-5</v>
      </c>
      <c r="G252" s="228">
        <f t="shared" si="78"/>
        <v>9.2810131263732076E-5</v>
      </c>
      <c r="H252" s="228">
        <f t="shared" si="78"/>
        <v>5.2013416185756578E-5</v>
      </c>
      <c r="I252" s="228">
        <f t="shared" si="78"/>
        <v>4.8168752345458641E-5</v>
      </c>
      <c r="J252" s="228">
        <f t="shared" si="78"/>
        <v>6.2575008646448903E-5</v>
      </c>
      <c r="K252" s="228">
        <f t="shared" si="78"/>
        <v>4.5539038024798993E-5</v>
      </c>
      <c r="L252" s="228">
        <f t="shared" si="78"/>
        <v>4.5524411123033085E-5</v>
      </c>
      <c r="M252" s="228">
        <f t="shared" si="78"/>
        <v>7.7679420627051025E-5</v>
      </c>
      <c r="N252" s="228">
        <f t="shared" si="78"/>
        <v>6.3049382149367095E-5</v>
      </c>
      <c r="O252" s="228">
        <f t="shared" si="78"/>
        <v>5.75666816656164E-5</v>
      </c>
      <c r="P252" s="228">
        <f t="shared" si="78"/>
        <v>5.5272128301817049E-5</v>
      </c>
      <c r="Q252" s="228">
        <f t="shared" si="78"/>
        <v>5.8187798861966511E-5</v>
      </c>
      <c r="R252" s="228">
        <f t="shared" si="78"/>
        <v>7.0007970105933704E-5</v>
      </c>
      <c r="S252" s="228">
        <f t="shared" si="78"/>
        <v>7.5157365879736121E-5</v>
      </c>
      <c r="T252" s="228">
        <f t="shared" si="78"/>
        <v>4.8168752345458641E-5</v>
      </c>
      <c r="U252" s="228">
        <f t="shared" si="78"/>
        <v>4.8168752345458641E-5</v>
      </c>
      <c r="V252" s="228">
        <f t="shared" si="78"/>
        <v>4.8168752345458641E-5</v>
      </c>
      <c r="BA252" s="238"/>
      <c r="BB252" s="238"/>
      <c r="BC252" s="238"/>
      <c r="BD252" s="238"/>
      <c r="BE252" s="238"/>
      <c r="BF252" s="238"/>
      <c r="BG252" s="238"/>
    </row>
    <row r="253" spans="1:59" s="228" customFormat="1" x14ac:dyDescent="0.2">
      <c r="A253" s="228" t="s">
        <v>286</v>
      </c>
      <c r="B253" s="228">
        <f t="shared" ref="B253:V253" si="79">ATAN2(B244,B249-B242)</f>
        <v>1.5100079365971852</v>
      </c>
      <c r="C253" s="228">
        <f t="shared" si="79"/>
        <v>1.291453995750006</v>
      </c>
      <c r="D253" s="228">
        <f t="shared" si="79"/>
        <v>1.4977252341268021</v>
      </c>
      <c r="E253" s="228">
        <f t="shared" si="79"/>
        <v>1.4987509671195807</v>
      </c>
      <c r="F253" s="228">
        <f t="shared" si="79"/>
        <v>1.6226960163917326</v>
      </c>
      <c r="G253" s="228">
        <f t="shared" si="79"/>
        <v>1.3284590164407224</v>
      </c>
      <c r="H253" s="228">
        <f t="shared" si="79"/>
        <v>1.6354108001781871</v>
      </c>
      <c r="I253" s="228">
        <f t="shared" si="79"/>
        <v>1.4956402102335593</v>
      </c>
      <c r="J253" s="228">
        <f t="shared" si="79"/>
        <v>1.3170346301729488</v>
      </c>
      <c r="K253" s="228">
        <f t="shared" si="79"/>
        <v>1.5868061496063703</v>
      </c>
      <c r="L253" s="228">
        <f t="shared" si="79"/>
        <v>1.5902848976030541</v>
      </c>
      <c r="M253" s="228">
        <f t="shared" si="79"/>
        <v>1.2598777598432789</v>
      </c>
      <c r="N253" s="228">
        <f t="shared" si="79"/>
        <v>1.1595913118898877</v>
      </c>
      <c r="O253" s="228">
        <f t="shared" si="79"/>
        <v>1.3684315663738054</v>
      </c>
      <c r="P253" s="228">
        <f t="shared" si="79"/>
        <v>1.3652498708042595</v>
      </c>
      <c r="Q253" s="228">
        <f t="shared" si="79"/>
        <v>1.3361378086763884</v>
      </c>
      <c r="R253" s="228">
        <f t="shared" si="79"/>
        <v>1.2459032505961007</v>
      </c>
      <c r="S253" s="228">
        <f t="shared" si="79"/>
        <v>1.3774190671270616</v>
      </c>
      <c r="T253" s="228">
        <f t="shared" si="79"/>
        <v>1.4956402102335593</v>
      </c>
      <c r="U253" s="228">
        <f t="shared" si="79"/>
        <v>1.4956402102335593</v>
      </c>
      <c r="V253" s="228">
        <f t="shared" si="79"/>
        <v>1.4956402102335593</v>
      </c>
      <c r="BA253" s="238"/>
      <c r="BB253" s="238"/>
      <c r="BC253" s="238"/>
      <c r="BD253" s="238"/>
      <c r="BE253" s="238"/>
      <c r="BF253" s="238"/>
      <c r="BG253" s="238"/>
    </row>
    <row r="254" spans="1:59" s="228" customFormat="1" x14ac:dyDescent="0.2">
      <c r="A254" s="228" t="s">
        <v>287</v>
      </c>
      <c r="B254" s="228">
        <f t="shared" ref="B254:V254" si="80">B253*180/PI()</f>
        <v>86.517081798276706</v>
      </c>
      <c r="C254" s="228">
        <f t="shared" si="80"/>
        <v>73.994863391781507</v>
      </c>
      <c r="D254" s="228">
        <f t="shared" si="80"/>
        <v>85.813334785708861</v>
      </c>
      <c r="E254" s="228">
        <f t="shared" si="80"/>
        <v>85.872104957102394</v>
      </c>
      <c r="F254" s="228">
        <f t="shared" si="80"/>
        <v>92.97363317193772</v>
      </c>
      <c r="G254" s="228">
        <f t="shared" si="80"/>
        <v>76.115094898153842</v>
      </c>
      <c r="H254" s="228">
        <f t="shared" si="80"/>
        <v>93.702136620322932</v>
      </c>
      <c r="I254" s="228">
        <f t="shared" si="80"/>
        <v>85.693871716442104</v>
      </c>
      <c r="J254" s="228">
        <f t="shared" si="80"/>
        <v>75.460525781483184</v>
      </c>
      <c r="K254" s="228">
        <f t="shared" si="80"/>
        <v>90.917295277849718</v>
      </c>
      <c r="L254" s="228">
        <f t="shared" si="80"/>
        <v>91.116612856049287</v>
      </c>
      <c r="M254" s="228">
        <f t="shared" si="80"/>
        <v>72.18567834141659</v>
      </c>
      <c r="N254" s="228">
        <f t="shared" si="80"/>
        <v>66.439688131328893</v>
      </c>
      <c r="O254" s="228">
        <f t="shared" si="80"/>
        <v>78.405353305695428</v>
      </c>
      <c r="P254" s="228">
        <f t="shared" si="80"/>
        <v>78.223055577864983</v>
      </c>
      <c r="Q254" s="228">
        <f t="shared" si="80"/>
        <v>76.555057285015323</v>
      </c>
      <c r="R254" s="228">
        <f t="shared" si="80"/>
        <v>71.384997940786732</v>
      </c>
      <c r="S254" s="228">
        <f t="shared" si="80"/>
        <v>78.920299167227668</v>
      </c>
      <c r="T254" s="228">
        <f t="shared" si="80"/>
        <v>85.693871716442104</v>
      </c>
      <c r="U254" s="228">
        <f t="shared" si="80"/>
        <v>85.693871716442104</v>
      </c>
      <c r="V254" s="228">
        <f t="shared" si="80"/>
        <v>85.693871716442104</v>
      </c>
      <c r="BA254" s="238"/>
      <c r="BB254" s="238"/>
      <c r="BC254" s="238"/>
      <c r="BD254" s="238"/>
      <c r="BE254" s="238"/>
      <c r="BF254" s="238"/>
      <c r="BG254" s="238"/>
    </row>
    <row r="255" spans="1:59" s="228" customFormat="1" x14ac:dyDescent="0.2">
      <c r="A255" s="228" t="s">
        <v>288</v>
      </c>
      <c r="B255" s="228">
        <f t="shared" ref="B255:V255" si="81">COS(B253)</f>
        <v>6.0750959283368738E-2</v>
      </c>
      <c r="C255" s="228">
        <f t="shared" si="81"/>
        <v>0.27572353251792281</v>
      </c>
      <c r="D255" s="228">
        <f t="shared" si="81"/>
        <v>7.3006084248151637E-2</v>
      </c>
      <c r="E255" s="228">
        <f t="shared" si="81"/>
        <v>7.1983050202121979E-2</v>
      </c>
      <c r="F255" s="228">
        <f t="shared" si="81"/>
        <v>-5.187639342610971E-2</v>
      </c>
      <c r="G255" s="228">
        <f t="shared" si="81"/>
        <v>0.23997229337925827</v>
      </c>
      <c r="H255" s="228">
        <f t="shared" si="81"/>
        <v>-6.4569521538776514E-2</v>
      </c>
      <c r="I255" s="228">
        <f t="shared" si="81"/>
        <v>7.5085384048289988E-2</v>
      </c>
      <c r="J255" s="228">
        <f t="shared" si="81"/>
        <v>0.25104695481681261</v>
      </c>
      <c r="K255" s="228">
        <f t="shared" si="81"/>
        <v>-1.6009138895480064E-2</v>
      </c>
      <c r="L255" s="228">
        <f t="shared" si="81"/>
        <v>-1.9487337190786155E-2</v>
      </c>
      <c r="M255" s="228">
        <f t="shared" si="81"/>
        <v>0.30593328976570977</v>
      </c>
      <c r="N255" s="228">
        <f t="shared" si="81"/>
        <v>0.39971418257567581</v>
      </c>
      <c r="O255" s="228">
        <f t="shared" si="81"/>
        <v>0.20098639580000149</v>
      </c>
      <c r="P255" s="228">
        <f t="shared" si="81"/>
        <v>0.20410214322432418</v>
      </c>
      <c r="Q255" s="228">
        <f t="shared" si="81"/>
        <v>0.2325108759159194</v>
      </c>
      <c r="R255" s="228">
        <f t="shared" si="81"/>
        <v>0.31920745761403124</v>
      </c>
      <c r="S255" s="228">
        <f t="shared" si="81"/>
        <v>0.19217429491864563</v>
      </c>
      <c r="T255" s="228">
        <f t="shared" si="81"/>
        <v>7.5085384048289988E-2</v>
      </c>
      <c r="U255" s="228">
        <f t="shared" si="81"/>
        <v>7.5085384048289988E-2</v>
      </c>
      <c r="V255" s="228">
        <f t="shared" si="81"/>
        <v>7.5085384048289988E-2</v>
      </c>
      <c r="BA255" s="238"/>
      <c r="BB255" s="238"/>
      <c r="BC255" s="238"/>
      <c r="BD255" s="238"/>
      <c r="BE255" s="238"/>
      <c r="BF255" s="238"/>
      <c r="BG255" s="238"/>
    </row>
    <row r="256" spans="1:59" s="228" customFormat="1" x14ac:dyDescent="0.2">
      <c r="A256" s="228" t="s">
        <v>289</v>
      </c>
      <c r="B256" s="228">
        <f t="shared" ref="B256:V256" si="82">-B257</f>
        <v>-0.99815295468487719</v>
      </c>
      <c r="C256" s="228">
        <f t="shared" si="82"/>
        <v>-0.96123698098639443</v>
      </c>
      <c r="D256" s="228">
        <f t="shared" si="82"/>
        <v>-0.99733149537290344</v>
      </c>
      <c r="E256" s="228">
        <f t="shared" si="82"/>
        <v>-0.99740585544882321</v>
      </c>
      <c r="F256" s="228">
        <f t="shared" si="82"/>
        <v>-0.99865351338945352</v>
      </c>
      <c r="G256" s="228">
        <f t="shared" si="82"/>
        <v>-0.97077973732989464</v>
      </c>
      <c r="H256" s="228">
        <f t="shared" si="82"/>
        <v>-0.99791321110017051</v>
      </c>
      <c r="I256" s="228">
        <f t="shared" si="82"/>
        <v>-0.99717710819208083</v>
      </c>
      <c r="J256" s="228">
        <f t="shared" si="82"/>
        <v>-0.96797491004529934</v>
      </c>
      <c r="K256" s="228">
        <f t="shared" si="82"/>
        <v>-0.99987184552412778</v>
      </c>
      <c r="L256" s="228">
        <f t="shared" si="82"/>
        <v>-0.99981010381432567</v>
      </c>
      <c r="M256" s="228">
        <f t="shared" si="82"/>
        <v>-0.95205295137042156</v>
      </c>
      <c r="N256" s="228">
        <f t="shared" si="82"/>
        <v>-0.91663982689378021</v>
      </c>
      <c r="O256" s="228">
        <f t="shared" si="82"/>
        <v>-0.97959403259887468</v>
      </c>
      <c r="P256" s="228">
        <f t="shared" si="82"/>
        <v>-0.97894959785028635</v>
      </c>
      <c r="Q256" s="228">
        <f t="shared" si="82"/>
        <v>-0.97259379628949516</v>
      </c>
      <c r="R256" s="228">
        <f t="shared" si="82"/>
        <v>-0.94768486270678953</v>
      </c>
      <c r="S256" s="228">
        <f t="shared" si="82"/>
        <v>-0.98136081049353163</v>
      </c>
      <c r="T256" s="228">
        <f t="shared" si="82"/>
        <v>-0.99717710819208083</v>
      </c>
      <c r="U256" s="228">
        <f t="shared" si="82"/>
        <v>-0.99717710819208083</v>
      </c>
      <c r="V256" s="228">
        <f t="shared" si="82"/>
        <v>-0.99717710819208083</v>
      </c>
      <c r="BA256" s="238"/>
      <c r="BB256" s="238"/>
      <c r="BC256" s="238"/>
      <c r="BD256" s="238"/>
      <c r="BE256" s="238"/>
      <c r="BF256" s="238"/>
      <c r="BG256" s="238"/>
    </row>
    <row r="257" spans="1:59" s="228" customFormat="1" x14ac:dyDescent="0.2">
      <c r="A257" s="228" t="s">
        <v>290</v>
      </c>
      <c r="B257" s="228">
        <f t="shared" ref="B257:V257" si="83">SIN(B253)</f>
        <v>0.99815295468487719</v>
      </c>
      <c r="C257" s="228">
        <f t="shared" si="83"/>
        <v>0.96123698098639443</v>
      </c>
      <c r="D257" s="228">
        <f t="shared" si="83"/>
        <v>0.99733149537290344</v>
      </c>
      <c r="E257" s="228">
        <f t="shared" si="83"/>
        <v>0.99740585544882321</v>
      </c>
      <c r="F257" s="228">
        <f t="shared" si="83"/>
        <v>0.99865351338945352</v>
      </c>
      <c r="G257" s="228">
        <f t="shared" si="83"/>
        <v>0.97077973732989464</v>
      </c>
      <c r="H257" s="228">
        <f t="shared" si="83"/>
        <v>0.99791321110017051</v>
      </c>
      <c r="I257" s="228">
        <f t="shared" si="83"/>
        <v>0.99717710819208083</v>
      </c>
      <c r="J257" s="228">
        <f t="shared" si="83"/>
        <v>0.96797491004529934</v>
      </c>
      <c r="K257" s="228">
        <f t="shared" si="83"/>
        <v>0.99987184552412778</v>
      </c>
      <c r="L257" s="228">
        <f t="shared" si="83"/>
        <v>0.99981010381432567</v>
      </c>
      <c r="M257" s="228">
        <f t="shared" si="83"/>
        <v>0.95205295137042156</v>
      </c>
      <c r="N257" s="228">
        <f t="shared" si="83"/>
        <v>0.91663982689378021</v>
      </c>
      <c r="O257" s="228">
        <f t="shared" si="83"/>
        <v>0.97959403259887468</v>
      </c>
      <c r="P257" s="228">
        <f t="shared" si="83"/>
        <v>0.97894959785028635</v>
      </c>
      <c r="Q257" s="228">
        <f t="shared" si="83"/>
        <v>0.97259379628949516</v>
      </c>
      <c r="R257" s="228">
        <f t="shared" si="83"/>
        <v>0.94768486270678953</v>
      </c>
      <c r="S257" s="228">
        <f t="shared" si="83"/>
        <v>0.98136081049353163</v>
      </c>
      <c r="T257" s="228">
        <f t="shared" si="83"/>
        <v>0.99717710819208083</v>
      </c>
      <c r="U257" s="228">
        <f t="shared" si="83"/>
        <v>0.99717710819208083</v>
      </c>
      <c r="V257" s="228">
        <f t="shared" si="83"/>
        <v>0.99717710819208083</v>
      </c>
      <c r="BA257" s="238"/>
      <c r="BB257" s="238"/>
      <c r="BC257" s="238"/>
      <c r="BD257" s="238"/>
      <c r="BE257" s="238"/>
      <c r="BF257" s="238"/>
      <c r="BG257" s="238"/>
    </row>
    <row r="258" spans="1:59" s="228" customFormat="1" x14ac:dyDescent="0.2">
      <c r="A258" s="228" t="s">
        <v>291</v>
      </c>
      <c r="B258" s="228">
        <f t="shared" ref="B258:V258" si="84">B255</f>
        <v>6.0750959283368738E-2</v>
      </c>
      <c r="C258" s="228">
        <f t="shared" si="84"/>
        <v>0.27572353251792281</v>
      </c>
      <c r="D258" s="228">
        <f t="shared" si="84"/>
        <v>7.3006084248151637E-2</v>
      </c>
      <c r="E258" s="228">
        <f t="shared" si="84"/>
        <v>7.1983050202121979E-2</v>
      </c>
      <c r="F258" s="228">
        <f t="shared" si="84"/>
        <v>-5.187639342610971E-2</v>
      </c>
      <c r="G258" s="228">
        <f t="shared" si="84"/>
        <v>0.23997229337925827</v>
      </c>
      <c r="H258" s="228">
        <f t="shared" si="84"/>
        <v>-6.4569521538776514E-2</v>
      </c>
      <c r="I258" s="228">
        <f t="shared" si="84"/>
        <v>7.5085384048289988E-2</v>
      </c>
      <c r="J258" s="228">
        <f t="shared" si="84"/>
        <v>0.25104695481681261</v>
      </c>
      <c r="K258" s="228">
        <f t="shared" si="84"/>
        <v>-1.6009138895480064E-2</v>
      </c>
      <c r="L258" s="228">
        <f t="shared" si="84"/>
        <v>-1.9487337190786155E-2</v>
      </c>
      <c r="M258" s="228">
        <f t="shared" si="84"/>
        <v>0.30593328976570977</v>
      </c>
      <c r="N258" s="228">
        <f t="shared" si="84"/>
        <v>0.39971418257567581</v>
      </c>
      <c r="O258" s="228">
        <f t="shared" si="84"/>
        <v>0.20098639580000149</v>
      </c>
      <c r="P258" s="228">
        <f t="shared" si="84"/>
        <v>0.20410214322432418</v>
      </c>
      <c r="Q258" s="228">
        <f t="shared" si="84"/>
        <v>0.2325108759159194</v>
      </c>
      <c r="R258" s="228">
        <f t="shared" si="84"/>
        <v>0.31920745761403124</v>
      </c>
      <c r="S258" s="228">
        <f t="shared" si="84"/>
        <v>0.19217429491864563</v>
      </c>
      <c r="T258" s="228">
        <f t="shared" si="84"/>
        <v>7.5085384048289988E-2</v>
      </c>
      <c r="U258" s="228">
        <f t="shared" si="84"/>
        <v>7.5085384048289988E-2</v>
      </c>
      <c r="V258" s="228">
        <f t="shared" si="84"/>
        <v>7.5085384048289988E-2</v>
      </c>
      <c r="BA258" s="238"/>
      <c r="BB258" s="238"/>
      <c r="BC258" s="238"/>
      <c r="BD258" s="238"/>
      <c r="BE258" s="238"/>
      <c r="BF258" s="238"/>
      <c r="BG258" s="238"/>
    </row>
    <row r="259" spans="1:59" s="228" customFormat="1" x14ac:dyDescent="0.2">
      <c r="A259" s="228" t="s">
        <v>292</v>
      </c>
      <c r="B259" s="228">
        <v>0</v>
      </c>
      <c r="C259" s="228">
        <v>0</v>
      </c>
      <c r="D259" s="228">
        <v>0</v>
      </c>
      <c r="E259" s="228">
        <v>0</v>
      </c>
      <c r="F259" s="228">
        <v>0</v>
      </c>
      <c r="G259" s="228">
        <v>0</v>
      </c>
      <c r="H259" s="228">
        <v>0</v>
      </c>
      <c r="I259" s="228">
        <v>0</v>
      </c>
      <c r="J259" s="228">
        <v>0</v>
      </c>
      <c r="K259" s="228">
        <v>0</v>
      </c>
      <c r="L259" s="228">
        <v>0</v>
      </c>
      <c r="M259" s="228">
        <v>0</v>
      </c>
      <c r="N259" s="228">
        <v>0</v>
      </c>
      <c r="O259" s="228">
        <v>0</v>
      </c>
      <c r="P259" s="228">
        <v>0</v>
      </c>
      <c r="Q259" s="228">
        <v>0</v>
      </c>
      <c r="R259" s="228">
        <v>0</v>
      </c>
      <c r="S259" s="228">
        <v>0</v>
      </c>
      <c r="T259" s="228">
        <v>0</v>
      </c>
      <c r="U259" s="228">
        <v>0</v>
      </c>
      <c r="V259" s="228">
        <v>0</v>
      </c>
      <c r="BA259" s="238"/>
      <c r="BB259" s="238"/>
      <c r="BC259" s="238"/>
      <c r="BD259" s="238"/>
      <c r="BE259" s="238"/>
      <c r="BF259" s="238"/>
      <c r="BG259" s="238"/>
    </row>
    <row r="260" spans="1:59" s="228" customFormat="1" x14ac:dyDescent="0.2">
      <c r="A260" s="228" t="s">
        <v>293</v>
      </c>
      <c r="B260" s="228">
        <f t="shared" ref="B260:V260" si="85">PI()/15</f>
        <v>0.20943951023931953</v>
      </c>
      <c r="C260" s="228">
        <f t="shared" si="85"/>
        <v>0.20943951023931953</v>
      </c>
      <c r="D260" s="228">
        <f t="shared" si="85"/>
        <v>0.20943951023931953</v>
      </c>
      <c r="E260" s="228">
        <f t="shared" si="85"/>
        <v>0.20943951023931953</v>
      </c>
      <c r="F260" s="228">
        <f t="shared" si="85"/>
        <v>0.20943951023931953</v>
      </c>
      <c r="G260" s="228">
        <f t="shared" si="85"/>
        <v>0.20943951023931953</v>
      </c>
      <c r="H260" s="228">
        <f t="shared" si="85"/>
        <v>0.20943951023931953</v>
      </c>
      <c r="I260" s="228">
        <f t="shared" si="85"/>
        <v>0.20943951023931953</v>
      </c>
      <c r="J260" s="228">
        <f t="shared" si="85"/>
        <v>0.20943951023931953</v>
      </c>
      <c r="K260" s="228">
        <f>PI()/15</f>
        <v>0.20943951023931953</v>
      </c>
      <c r="L260" s="228">
        <f t="shared" si="85"/>
        <v>0.20943951023931953</v>
      </c>
      <c r="M260" s="228">
        <f t="shared" si="85"/>
        <v>0.20943951023931953</v>
      </c>
      <c r="N260" s="228">
        <f t="shared" si="85"/>
        <v>0.20943951023931953</v>
      </c>
      <c r="O260" s="228">
        <f t="shared" si="85"/>
        <v>0.20943951023931953</v>
      </c>
      <c r="P260" s="228">
        <f t="shared" si="85"/>
        <v>0.20943951023931953</v>
      </c>
      <c r="Q260" s="228">
        <f t="shared" si="85"/>
        <v>0.20943951023931953</v>
      </c>
      <c r="R260" s="228">
        <f t="shared" si="85"/>
        <v>0.20943951023931953</v>
      </c>
      <c r="S260" s="228">
        <f t="shared" si="85"/>
        <v>0.20943951023931953</v>
      </c>
      <c r="T260" s="228">
        <f t="shared" si="85"/>
        <v>0.20943951023931953</v>
      </c>
      <c r="U260" s="228">
        <f t="shared" si="85"/>
        <v>0.20943951023931953</v>
      </c>
      <c r="V260" s="228">
        <f t="shared" si="85"/>
        <v>0.20943951023931953</v>
      </c>
      <c r="BA260" s="238"/>
      <c r="BB260" s="238"/>
      <c r="BC260" s="238"/>
      <c r="BD260" s="238"/>
      <c r="BE260" s="238"/>
      <c r="BF260" s="238"/>
      <c r="BG260" s="238"/>
    </row>
    <row r="261" spans="1:59" s="228" customFormat="1" x14ac:dyDescent="0.2">
      <c r="A261" s="228" t="s">
        <v>294</v>
      </c>
      <c r="B261" s="228">
        <f t="shared" ref="B261:V273" si="86">B260+B$260</f>
        <v>0.41887902047863906</v>
      </c>
      <c r="C261" s="228">
        <f t="shared" si="86"/>
        <v>0.41887902047863906</v>
      </c>
      <c r="D261" s="228">
        <f t="shared" si="86"/>
        <v>0.41887902047863906</v>
      </c>
      <c r="E261" s="228">
        <f t="shared" si="86"/>
        <v>0.41887902047863906</v>
      </c>
      <c r="F261" s="228">
        <f t="shared" si="86"/>
        <v>0.41887902047863906</v>
      </c>
      <c r="G261" s="228">
        <f t="shared" si="86"/>
        <v>0.41887902047863906</v>
      </c>
      <c r="H261" s="228">
        <f t="shared" si="86"/>
        <v>0.41887902047863906</v>
      </c>
      <c r="I261" s="228">
        <f t="shared" si="86"/>
        <v>0.41887902047863906</v>
      </c>
      <c r="J261" s="228">
        <f t="shared" si="86"/>
        <v>0.41887902047863906</v>
      </c>
      <c r="K261" s="228">
        <f t="shared" si="86"/>
        <v>0.41887902047863906</v>
      </c>
      <c r="L261" s="228">
        <f t="shared" si="86"/>
        <v>0.41887902047863906</v>
      </c>
      <c r="M261" s="228">
        <f t="shared" si="86"/>
        <v>0.41887902047863906</v>
      </c>
      <c r="N261" s="228">
        <f t="shared" si="86"/>
        <v>0.41887902047863906</v>
      </c>
      <c r="O261" s="228">
        <f t="shared" si="86"/>
        <v>0.41887902047863906</v>
      </c>
      <c r="P261" s="228">
        <f t="shared" si="86"/>
        <v>0.41887902047863906</v>
      </c>
      <c r="Q261" s="228">
        <f t="shared" si="86"/>
        <v>0.41887902047863906</v>
      </c>
      <c r="R261" s="228">
        <f t="shared" si="86"/>
        <v>0.41887902047863906</v>
      </c>
      <c r="S261" s="228">
        <f t="shared" si="86"/>
        <v>0.41887902047863906</v>
      </c>
      <c r="T261" s="228">
        <f t="shared" si="86"/>
        <v>0.41887902047863906</v>
      </c>
      <c r="U261" s="228">
        <f t="shared" si="86"/>
        <v>0.41887902047863906</v>
      </c>
      <c r="V261" s="228">
        <f t="shared" si="86"/>
        <v>0.41887902047863906</v>
      </c>
      <c r="BA261" s="238"/>
      <c r="BB261" s="238"/>
      <c r="BC261" s="238"/>
      <c r="BD261" s="238"/>
      <c r="BE261" s="238"/>
      <c r="BF261" s="238"/>
      <c r="BG261" s="238"/>
    </row>
    <row r="262" spans="1:59" s="228" customFormat="1" x14ac:dyDescent="0.2">
      <c r="A262" s="228" t="s">
        <v>295</v>
      </c>
      <c r="B262" s="228">
        <f t="shared" si="86"/>
        <v>0.62831853071795862</v>
      </c>
      <c r="C262" s="228">
        <f t="shared" si="86"/>
        <v>0.62831853071795862</v>
      </c>
      <c r="D262" s="228">
        <f t="shared" si="86"/>
        <v>0.62831853071795862</v>
      </c>
      <c r="E262" s="228">
        <f t="shared" si="86"/>
        <v>0.62831853071795862</v>
      </c>
      <c r="F262" s="228">
        <f t="shared" si="86"/>
        <v>0.62831853071795862</v>
      </c>
      <c r="G262" s="228">
        <f t="shared" si="86"/>
        <v>0.62831853071795862</v>
      </c>
      <c r="H262" s="228">
        <f t="shared" si="86"/>
        <v>0.62831853071795862</v>
      </c>
      <c r="I262" s="228">
        <f t="shared" si="86"/>
        <v>0.62831853071795862</v>
      </c>
      <c r="J262" s="228">
        <f t="shared" si="86"/>
        <v>0.62831853071795862</v>
      </c>
      <c r="K262" s="228">
        <f t="shared" si="86"/>
        <v>0.62831853071795862</v>
      </c>
      <c r="L262" s="228">
        <f t="shared" si="86"/>
        <v>0.62831853071795862</v>
      </c>
      <c r="M262" s="228">
        <f t="shared" si="86"/>
        <v>0.62831853071795862</v>
      </c>
      <c r="N262" s="228">
        <f t="shared" si="86"/>
        <v>0.62831853071795862</v>
      </c>
      <c r="O262" s="228">
        <f t="shared" si="86"/>
        <v>0.62831853071795862</v>
      </c>
      <c r="P262" s="228">
        <f t="shared" si="86"/>
        <v>0.62831853071795862</v>
      </c>
      <c r="Q262" s="228">
        <f t="shared" si="86"/>
        <v>0.62831853071795862</v>
      </c>
      <c r="R262" s="228">
        <f t="shared" si="86"/>
        <v>0.62831853071795862</v>
      </c>
      <c r="S262" s="228">
        <f t="shared" si="86"/>
        <v>0.62831853071795862</v>
      </c>
      <c r="T262" s="228">
        <f t="shared" si="86"/>
        <v>0.62831853071795862</v>
      </c>
      <c r="U262" s="228">
        <f t="shared" si="86"/>
        <v>0.62831853071795862</v>
      </c>
      <c r="V262" s="228">
        <f t="shared" si="86"/>
        <v>0.62831853071795862</v>
      </c>
      <c r="BA262" s="238"/>
      <c r="BB262" s="238"/>
      <c r="BC262" s="238"/>
      <c r="BD262" s="238"/>
      <c r="BE262" s="238"/>
      <c r="BF262" s="238"/>
      <c r="BG262" s="238"/>
    </row>
    <row r="263" spans="1:59" s="228" customFormat="1" x14ac:dyDescent="0.2">
      <c r="A263" s="228" t="s">
        <v>296</v>
      </c>
      <c r="B263" s="228">
        <f t="shared" si="86"/>
        <v>0.83775804095727813</v>
      </c>
      <c r="C263" s="228">
        <f t="shared" si="86"/>
        <v>0.83775804095727813</v>
      </c>
      <c r="D263" s="228">
        <f t="shared" si="86"/>
        <v>0.83775804095727813</v>
      </c>
      <c r="E263" s="228">
        <f t="shared" si="86"/>
        <v>0.83775804095727813</v>
      </c>
      <c r="F263" s="228">
        <f t="shared" si="86"/>
        <v>0.83775804095727813</v>
      </c>
      <c r="G263" s="228">
        <f t="shared" si="86"/>
        <v>0.83775804095727813</v>
      </c>
      <c r="H263" s="228">
        <f t="shared" si="86"/>
        <v>0.83775804095727813</v>
      </c>
      <c r="I263" s="228">
        <f t="shared" si="86"/>
        <v>0.83775804095727813</v>
      </c>
      <c r="J263" s="228">
        <f t="shared" si="86"/>
        <v>0.83775804095727813</v>
      </c>
      <c r="K263" s="228">
        <f t="shared" si="86"/>
        <v>0.83775804095727813</v>
      </c>
      <c r="L263" s="228">
        <f t="shared" si="86"/>
        <v>0.83775804095727813</v>
      </c>
      <c r="M263" s="228">
        <f t="shared" si="86"/>
        <v>0.83775804095727813</v>
      </c>
      <c r="N263" s="228">
        <f t="shared" si="86"/>
        <v>0.83775804095727813</v>
      </c>
      <c r="O263" s="228">
        <f t="shared" si="86"/>
        <v>0.83775804095727813</v>
      </c>
      <c r="P263" s="228">
        <f t="shared" si="86"/>
        <v>0.83775804095727813</v>
      </c>
      <c r="Q263" s="228">
        <f t="shared" si="86"/>
        <v>0.83775804095727813</v>
      </c>
      <c r="R263" s="228">
        <f t="shared" si="86"/>
        <v>0.83775804095727813</v>
      </c>
      <c r="S263" s="228">
        <f t="shared" si="86"/>
        <v>0.83775804095727813</v>
      </c>
      <c r="T263" s="228">
        <f t="shared" si="86"/>
        <v>0.83775804095727813</v>
      </c>
      <c r="U263" s="228">
        <f t="shared" si="86"/>
        <v>0.83775804095727813</v>
      </c>
      <c r="V263" s="228">
        <f t="shared" si="86"/>
        <v>0.83775804095727813</v>
      </c>
      <c r="BA263" s="238"/>
      <c r="BB263" s="238"/>
      <c r="BC263" s="238"/>
      <c r="BD263" s="238"/>
      <c r="BE263" s="238"/>
      <c r="BF263" s="238"/>
      <c r="BG263" s="238"/>
    </row>
    <row r="264" spans="1:59" s="228" customFormat="1" x14ac:dyDescent="0.2">
      <c r="A264" s="228" t="s">
        <v>297</v>
      </c>
      <c r="B264" s="228">
        <f t="shared" si="86"/>
        <v>1.0471975511965976</v>
      </c>
      <c r="C264" s="228">
        <f t="shared" si="86"/>
        <v>1.0471975511965976</v>
      </c>
      <c r="D264" s="228">
        <f t="shared" si="86"/>
        <v>1.0471975511965976</v>
      </c>
      <c r="E264" s="228">
        <f t="shared" si="86"/>
        <v>1.0471975511965976</v>
      </c>
      <c r="F264" s="228">
        <f t="shared" si="86"/>
        <v>1.0471975511965976</v>
      </c>
      <c r="G264" s="228">
        <f t="shared" si="86"/>
        <v>1.0471975511965976</v>
      </c>
      <c r="H264" s="228">
        <f t="shared" si="86"/>
        <v>1.0471975511965976</v>
      </c>
      <c r="I264" s="228">
        <f t="shared" si="86"/>
        <v>1.0471975511965976</v>
      </c>
      <c r="J264" s="228">
        <f t="shared" si="86"/>
        <v>1.0471975511965976</v>
      </c>
      <c r="K264" s="228">
        <f t="shared" si="86"/>
        <v>1.0471975511965976</v>
      </c>
      <c r="L264" s="228">
        <f t="shared" si="86"/>
        <v>1.0471975511965976</v>
      </c>
      <c r="M264" s="228">
        <f t="shared" si="86"/>
        <v>1.0471975511965976</v>
      </c>
      <c r="N264" s="228">
        <f t="shared" si="86"/>
        <v>1.0471975511965976</v>
      </c>
      <c r="O264" s="228">
        <f t="shared" si="86"/>
        <v>1.0471975511965976</v>
      </c>
      <c r="P264" s="228">
        <f t="shared" si="86"/>
        <v>1.0471975511965976</v>
      </c>
      <c r="Q264" s="228">
        <f t="shared" si="86"/>
        <v>1.0471975511965976</v>
      </c>
      <c r="R264" s="228">
        <f t="shared" si="86"/>
        <v>1.0471975511965976</v>
      </c>
      <c r="S264" s="228">
        <f t="shared" si="86"/>
        <v>1.0471975511965976</v>
      </c>
      <c r="T264" s="228">
        <f t="shared" si="86"/>
        <v>1.0471975511965976</v>
      </c>
      <c r="U264" s="228">
        <f t="shared" si="86"/>
        <v>1.0471975511965976</v>
      </c>
      <c r="V264" s="228">
        <f t="shared" si="86"/>
        <v>1.0471975511965976</v>
      </c>
      <c r="BA264" s="238"/>
      <c r="BB264" s="238"/>
      <c r="BC264" s="238"/>
      <c r="BD264" s="238"/>
      <c r="BE264" s="238"/>
      <c r="BF264" s="238"/>
      <c r="BG264" s="238"/>
    </row>
    <row r="265" spans="1:59" s="228" customFormat="1" x14ac:dyDescent="0.2">
      <c r="A265" s="228" t="s">
        <v>298</v>
      </c>
      <c r="B265" s="228">
        <f t="shared" si="86"/>
        <v>1.2566370614359172</v>
      </c>
      <c r="C265" s="228">
        <f t="shared" si="86"/>
        <v>1.2566370614359172</v>
      </c>
      <c r="D265" s="228">
        <f t="shared" si="86"/>
        <v>1.2566370614359172</v>
      </c>
      <c r="E265" s="228">
        <f t="shared" si="86"/>
        <v>1.2566370614359172</v>
      </c>
      <c r="F265" s="228">
        <f t="shared" si="86"/>
        <v>1.2566370614359172</v>
      </c>
      <c r="G265" s="228">
        <f t="shared" si="86"/>
        <v>1.2566370614359172</v>
      </c>
      <c r="H265" s="228">
        <f t="shared" si="86"/>
        <v>1.2566370614359172</v>
      </c>
      <c r="I265" s="228">
        <f t="shared" si="86"/>
        <v>1.2566370614359172</v>
      </c>
      <c r="J265" s="228">
        <f t="shared" si="86"/>
        <v>1.2566370614359172</v>
      </c>
      <c r="K265" s="228">
        <f t="shared" si="86"/>
        <v>1.2566370614359172</v>
      </c>
      <c r="L265" s="228">
        <f t="shared" si="86"/>
        <v>1.2566370614359172</v>
      </c>
      <c r="M265" s="228">
        <f t="shared" si="86"/>
        <v>1.2566370614359172</v>
      </c>
      <c r="N265" s="228">
        <f t="shared" si="86"/>
        <v>1.2566370614359172</v>
      </c>
      <c r="O265" s="228">
        <f t="shared" si="86"/>
        <v>1.2566370614359172</v>
      </c>
      <c r="P265" s="228">
        <f t="shared" si="86"/>
        <v>1.2566370614359172</v>
      </c>
      <c r="Q265" s="228">
        <f t="shared" si="86"/>
        <v>1.2566370614359172</v>
      </c>
      <c r="R265" s="228">
        <f t="shared" si="86"/>
        <v>1.2566370614359172</v>
      </c>
      <c r="S265" s="228">
        <f t="shared" si="86"/>
        <v>1.2566370614359172</v>
      </c>
      <c r="T265" s="228">
        <f t="shared" si="86"/>
        <v>1.2566370614359172</v>
      </c>
      <c r="U265" s="228">
        <f t="shared" si="86"/>
        <v>1.2566370614359172</v>
      </c>
      <c r="V265" s="228">
        <f t="shared" si="86"/>
        <v>1.2566370614359172</v>
      </c>
      <c r="BA265" s="238"/>
      <c r="BB265" s="238"/>
      <c r="BC265" s="238"/>
      <c r="BD265" s="238"/>
      <c r="BE265" s="238"/>
      <c r="BF265" s="238"/>
      <c r="BG265" s="238"/>
    </row>
    <row r="266" spans="1:59" s="228" customFormat="1" x14ac:dyDescent="0.2">
      <c r="A266" s="228" t="s">
        <v>299</v>
      </c>
      <c r="B266" s="228">
        <f t="shared" si="86"/>
        <v>1.4660765716752369</v>
      </c>
      <c r="C266" s="228">
        <f t="shared" si="86"/>
        <v>1.4660765716752369</v>
      </c>
      <c r="D266" s="228">
        <f t="shared" si="86"/>
        <v>1.4660765716752369</v>
      </c>
      <c r="E266" s="228">
        <f t="shared" si="86"/>
        <v>1.4660765716752369</v>
      </c>
      <c r="F266" s="228">
        <f t="shared" si="86"/>
        <v>1.4660765716752369</v>
      </c>
      <c r="G266" s="228">
        <f t="shared" si="86"/>
        <v>1.4660765716752369</v>
      </c>
      <c r="H266" s="228">
        <f t="shared" si="86"/>
        <v>1.4660765716752369</v>
      </c>
      <c r="I266" s="228">
        <f t="shared" si="86"/>
        <v>1.4660765716752369</v>
      </c>
      <c r="J266" s="228">
        <f t="shared" si="86"/>
        <v>1.4660765716752369</v>
      </c>
      <c r="K266" s="228">
        <f t="shared" si="86"/>
        <v>1.4660765716752369</v>
      </c>
      <c r="L266" s="228">
        <f t="shared" si="86"/>
        <v>1.4660765716752369</v>
      </c>
      <c r="M266" s="228">
        <f t="shared" si="86"/>
        <v>1.4660765716752369</v>
      </c>
      <c r="N266" s="228">
        <f t="shared" si="86"/>
        <v>1.4660765716752369</v>
      </c>
      <c r="O266" s="228">
        <f t="shared" si="86"/>
        <v>1.4660765716752369</v>
      </c>
      <c r="P266" s="228">
        <f t="shared" si="86"/>
        <v>1.4660765716752369</v>
      </c>
      <c r="Q266" s="228">
        <f t="shared" si="86"/>
        <v>1.4660765716752369</v>
      </c>
      <c r="R266" s="228">
        <f t="shared" si="86"/>
        <v>1.4660765716752369</v>
      </c>
      <c r="S266" s="228">
        <f t="shared" si="86"/>
        <v>1.4660765716752369</v>
      </c>
      <c r="T266" s="228">
        <f t="shared" si="86"/>
        <v>1.4660765716752369</v>
      </c>
      <c r="U266" s="228">
        <f t="shared" si="86"/>
        <v>1.4660765716752369</v>
      </c>
      <c r="V266" s="228">
        <f t="shared" si="86"/>
        <v>1.4660765716752369</v>
      </c>
      <c r="BA266" s="238"/>
      <c r="BB266" s="238"/>
      <c r="BC266" s="238"/>
      <c r="BD266" s="238"/>
      <c r="BE266" s="238"/>
      <c r="BF266" s="238"/>
      <c r="BG266" s="238"/>
    </row>
    <row r="267" spans="1:59" s="228" customFormat="1" x14ac:dyDescent="0.2">
      <c r="A267" s="228" t="s">
        <v>300</v>
      </c>
      <c r="B267" s="228">
        <f t="shared" si="86"/>
        <v>1.6755160819145565</v>
      </c>
      <c r="C267" s="228">
        <f t="shared" si="86"/>
        <v>1.6755160819145565</v>
      </c>
      <c r="D267" s="228">
        <f t="shared" si="86"/>
        <v>1.6755160819145565</v>
      </c>
      <c r="E267" s="228">
        <f t="shared" si="86"/>
        <v>1.6755160819145565</v>
      </c>
      <c r="F267" s="228">
        <f t="shared" si="86"/>
        <v>1.6755160819145565</v>
      </c>
      <c r="G267" s="228">
        <f t="shared" si="86"/>
        <v>1.6755160819145565</v>
      </c>
      <c r="H267" s="228">
        <f t="shared" si="86"/>
        <v>1.6755160819145565</v>
      </c>
      <c r="I267" s="228">
        <f t="shared" si="86"/>
        <v>1.6755160819145565</v>
      </c>
      <c r="J267" s="228">
        <f t="shared" si="86"/>
        <v>1.6755160819145565</v>
      </c>
      <c r="K267" s="228">
        <f t="shared" si="86"/>
        <v>1.6755160819145565</v>
      </c>
      <c r="L267" s="228">
        <f t="shared" si="86"/>
        <v>1.6755160819145565</v>
      </c>
      <c r="M267" s="228">
        <f t="shared" si="86"/>
        <v>1.6755160819145565</v>
      </c>
      <c r="N267" s="228">
        <f t="shared" si="86"/>
        <v>1.6755160819145565</v>
      </c>
      <c r="O267" s="228">
        <f t="shared" si="86"/>
        <v>1.6755160819145565</v>
      </c>
      <c r="P267" s="228">
        <f t="shared" si="86"/>
        <v>1.6755160819145565</v>
      </c>
      <c r="Q267" s="228">
        <f t="shared" si="86"/>
        <v>1.6755160819145565</v>
      </c>
      <c r="R267" s="228">
        <f t="shared" si="86"/>
        <v>1.6755160819145565</v>
      </c>
      <c r="S267" s="228">
        <f t="shared" si="86"/>
        <v>1.6755160819145565</v>
      </c>
      <c r="T267" s="228">
        <f t="shared" si="86"/>
        <v>1.6755160819145565</v>
      </c>
      <c r="U267" s="228">
        <f t="shared" si="86"/>
        <v>1.6755160819145565</v>
      </c>
      <c r="V267" s="228">
        <f t="shared" si="86"/>
        <v>1.6755160819145565</v>
      </c>
      <c r="BA267" s="238"/>
      <c r="BB267" s="238"/>
      <c r="BC267" s="238"/>
      <c r="BD267" s="238"/>
      <c r="BE267" s="238"/>
      <c r="BF267" s="238"/>
      <c r="BG267" s="238"/>
    </row>
    <row r="268" spans="1:59" s="228" customFormat="1" x14ac:dyDescent="0.2">
      <c r="A268" s="228" t="s">
        <v>301</v>
      </c>
      <c r="B268" s="228">
        <f t="shared" si="86"/>
        <v>1.8849555921538761</v>
      </c>
      <c r="C268" s="228">
        <f t="shared" si="86"/>
        <v>1.8849555921538761</v>
      </c>
      <c r="D268" s="228">
        <f t="shared" si="86"/>
        <v>1.8849555921538761</v>
      </c>
      <c r="E268" s="228">
        <f t="shared" si="86"/>
        <v>1.8849555921538761</v>
      </c>
      <c r="F268" s="228">
        <f t="shared" si="86"/>
        <v>1.8849555921538761</v>
      </c>
      <c r="G268" s="228">
        <f t="shared" si="86"/>
        <v>1.8849555921538761</v>
      </c>
      <c r="H268" s="228">
        <f t="shared" si="86"/>
        <v>1.8849555921538761</v>
      </c>
      <c r="I268" s="228">
        <f t="shared" si="86"/>
        <v>1.8849555921538761</v>
      </c>
      <c r="J268" s="228">
        <f t="shared" si="86"/>
        <v>1.8849555921538761</v>
      </c>
      <c r="K268" s="228">
        <f t="shared" si="86"/>
        <v>1.8849555921538761</v>
      </c>
      <c r="L268" s="228">
        <f t="shared" si="86"/>
        <v>1.8849555921538761</v>
      </c>
      <c r="M268" s="228">
        <f t="shared" si="86"/>
        <v>1.8849555921538761</v>
      </c>
      <c r="N268" s="228">
        <f t="shared" si="86"/>
        <v>1.8849555921538761</v>
      </c>
      <c r="O268" s="228">
        <f t="shared" si="86"/>
        <v>1.8849555921538761</v>
      </c>
      <c r="P268" s="228">
        <f t="shared" si="86"/>
        <v>1.8849555921538761</v>
      </c>
      <c r="Q268" s="228">
        <f t="shared" si="86"/>
        <v>1.8849555921538761</v>
      </c>
      <c r="R268" s="228">
        <f t="shared" si="86"/>
        <v>1.8849555921538761</v>
      </c>
      <c r="S268" s="228">
        <f t="shared" si="86"/>
        <v>1.8849555921538761</v>
      </c>
      <c r="T268" s="228">
        <f t="shared" si="86"/>
        <v>1.8849555921538761</v>
      </c>
      <c r="U268" s="228">
        <f t="shared" si="86"/>
        <v>1.8849555921538761</v>
      </c>
      <c r="V268" s="228">
        <f t="shared" si="86"/>
        <v>1.8849555921538761</v>
      </c>
      <c r="BA268" s="238"/>
      <c r="BB268" s="238"/>
      <c r="BC268" s="238"/>
      <c r="BD268" s="238"/>
      <c r="BE268" s="238"/>
      <c r="BF268" s="238"/>
      <c r="BG268" s="238"/>
    </row>
    <row r="269" spans="1:59" s="228" customFormat="1" x14ac:dyDescent="0.2">
      <c r="A269" s="228" t="s">
        <v>302</v>
      </c>
      <c r="B269" s="228">
        <f t="shared" si="86"/>
        <v>2.0943951023931957</v>
      </c>
      <c r="C269" s="228">
        <f t="shared" si="86"/>
        <v>2.0943951023931957</v>
      </c>
      <c r="D269" s="228">
        <f t="shared" si="86"/>
        <v>2.0943951023931957</v>
      </c>
      <c r="E269" s="228">
        <f t="shared" si="86"/>
        <v>2.0943951023931957</v>
      </c>
      <c r="F269" s="228">
        <f t="shared" si="86"/>
        <v>2.0943951023931957</v>
      </c>
      <c r="G269" s="228">
        <f t="shared" si="86"/>
        <v>2.0943951023931957</v>
      </c>
      <c r="H269" s="228">
        <f t="shared" si="86"/>
        <v>2.0943951023931957</v>
      </c>
      <c r="I269" s="228">
        <f t="shared" si="86"/>
        <v>2.0943951023931957</v>
      </c>
      <c r="J269" s="228">
        <f t="shared" si="86"/>
        <v>2.0943951023931957</v>
      </c>
      <c r="K269" s="228">
        <f t="shared" si="86"/>
        <v>2.0943951023931957</v>
      </c>
      <c r="L269" s="228">
        <f t="shared" si="86"/>
        <v>2.0943951023931957</v>
      </c>
      <c r="M269" s="228">
        <f t="shared" si="86"/>
        <v>2.0943951023931957</v>
      </c>
      <c r="N269" s="228">
        <f t="shared" si="86"/>
        <v>2.0943951023931957</v>
      </c>
      <c r="O269" s="228">
        <f t="shared" si="86"/>
        <v>2.0943951023931957</v>
      </c>
      <c r="P269" s="228">
        <f t="shared" si="86"/>
        <v>2.0943951023931957</v>
      </c>
      <c r="Q269" s="228">
        <f t="shared" si="86"/>
        <v>2.0943951023931957</v>
      </c>
      <c r="R269" s="228">
        <f t="shared" si="86"/>
        <v>2.0943951023931957</v>
      </c>
      <c r="S269" s="228">
        <f t="shared" si="86"/>
        <v>2.0943951023931957</v>
      </c>
      <c r="T269" s="228">
        <f t="shared" si="86"/>
        <v>2.0943951023931957</v>
      </c>
      <c r="U269" s="228">
        <f t="shared" si="86"/>
        <v>2.0943951023931957</v>
      </c>
      <c r="V269" s="228">
        <f t="shared" si="86"/>
        <v>2.0943951023931957</v>
      </c>
      <c r="BA269" s="238"/>
      <c r="BB269" s="238"/>
      <c r="BC269" s="238"/>
      <c r="BD269" s="238"/>
      <c r="BE269" s="238"/>
      <c r="BF269" s="238"/>
      <c r="BG269" s="238"/>
    </row>
    <row r="270" spans="1:59" s="228" customFormat="1" x14ac:dyDescent="0.2">
      <c r="A270" s="228" t="s">
        <v>303</v>
      </c>
      <c r="B270" s="228">
        <f t="shared" si="86"/>
        <v>2.3038346126325151</v>
      </c>
      <c r="C270" s="228">
        <f t="shared" si="86"/>
        <v>2.3038346126325151</v>
      </c>
      <c r="D270" s="228">
        <f t="shared" si="86"/>
        <v>2.3038346126325151</v>
      </c>
      <c r="E270" s="228">
        <f t="shared" si="86"/>
        <v>2.3038346126325151</v>
      </c>
      <c r="F270" s="228">
        <f t="shared" si="86"/>
        <v>2.3038346126325151</v>
      </c>
      <c r="G270" s="228">
        <f t="shared" si="86"/>
        <v>2.3038346126325151</v>
      </c>
      <c r="H270" s="228">
        <f t="shared" si="86"/>
        <v>2.3038346126325151</v>
      </c>
      <c r="I270" s="228">
        <f t="shared" si="86"/>
        <v>2.3038346126325151</v>
      </c>
      <c r="J270" s="228">
        <f t="shared" si="86"/>
        <v>2.3038346126325151</v>
      </c>
      <c r="K270" s="228">
        <f t="shared" si="86"/>
        <v>2.3038346126325151</v>
      </c>
      <c r="L270" s="228">
        <f t="shared" si="86"/>
        <v>2.3038346126325151</v>
      </c>
      <c r="M270" s="228">
        <f t="shared" si="86"/>
        <v>2.3038346126325151</v>
      </c>
      <c r="N270" s="228">
        <f t="shared" si="86"/>
        <v>2.3038346126325151</v>
      </c>
      <c r="O270" s="228">
        <f t="shared" si="86"/>
        <v>2.3038346126325151</v>
      </c>
      <c r="P270" s="228">
        <f t="shared" si="86"/>
        <v>2.3038346126325151</v>
      </c>
      <c r="Q270" s="228">
        <f t="shared" si="86"/>
        <v>2.3038346126325151</v>
      </c>
      <c r="R270" s="228">
        <f t="shared" si="86"/>
        <v>2.3038346126325151</v>
      </c>
      <c r="S270" s="228">
        <f t="shared" si="86"/>
        <v>2.3038346126325151</v>
      </c>
      <c r="T270" s="228">
        <f t="shared" si="86"/>
        <v>2.3038346126325151</v>
      </c>
      <c r="U270" s="228">
        <f t="shared" si="86"/>
        <v>2.3038346126325151</v>
      </c>
      <c r="V270" s="228">
        <f t="shared" si="86"/>
        <v>2.3038346126325151</v>
      </c>
      <c r="BA270" s="238"/>
      <c r="BB270" s="238"/>
      <c r="BC270" s="238"/>
      <c r="BD270" s="238"/>
      <c r="BE270" s="238"/>
      <c r="BF270" s="238"/>
      <c r="BG270" s="238"/>
    </row>
    <row r="271" spans="1:59" s="228" customFormat="1" x14ac:dyDescent="0.2">
      <c r="A271" s="228" t="s">
        <v>304</v>
      </c>
      <c r="B271" s="228">
        <f t="shared" si="86"/>
        <v>2.5132741228718345</v>
      </c>
      <c r="C271" s="228">
        <f t="shared" si="86"/>
        <v>2.5132741228718345</v>
      </c>
      <c r="D271" s="228">
        <f t="shared" si="86"/>
        <v>2.5132741228718345</v>
      </c>
      <c r="E271" s="228">
        <f t="shared" si="86"/>
        <v>2.5132741228718345</v>
      </c>
      <c r="F271" s="228">
        <f t="shared" si="86"/>
        <v>2.5132741228718345</v>
      </c>
      <c r="G271" s="228">
        <f t="shared" si="86"/>
        <v>2.5132741228718345</v>
      </c>
      <c r="H271" s="228">
        <f t="shared" si="86"/>
        <v>2.5132741228718345</v>
      </c>
      <c r="I271" s="228">
        <f t="shared" si="86"/>
        <v>2.5132741228718345</v>
      </c>
      <c r="J271" s="228">
        <f t="shared" si="86"/>
        <v>2.5132741228718345</v>
      </c>
      <c r="K271" s="228">
        <f t="shared" si="86"/>
        <v>2.5132741228718345</v>
      </c>
      <c r="L271" s="228">
        <f t="shared" si="86"/>
        <v>2.5132741228718345</v>
      </c>
      <c r="M271" s="228">
        <f t="shared" si="86"/>
        <v>2.5132741228718345</v>
      </c>
      <c r="N271" s="228">
        <f t="shared" si="86"/>
        <v>2.5132741228718345</v>
      </c>
      <c r="O271" s="228">
        <f t="shared" si="86"/>
        <v>2.5132741228718345</v>
      </c>
      <c r="P271" s="228">
        <f t="shared" si="86"/>
        <v>2.5132741228718345</v>
      </c>
      <c r="Q271" s="228">
        <f t="shared" si="86"/>
        <v>2.5132741228718345</v>
      </c>
      <c r="R271" s="228">
        <f t="shared" si="86"/>
        <v>2.5132741228718345</v>
      </c>
      <c r="S271" s="228">
        <f t="shared" si="86"/>
        <v>2.5132741228718345</v>
      </c>
      <c r="T271" s="228">
        <f t="shared" si="86"/>
        <v>2.5132741228718345</v>
      </c>
      <c r="U271" s="228">
        <f t="shared" si="86"/>
        <v>2.5132741228718345</v>
      </c>
      <c r="V271" s="228">
        <f t="shared" si="86"/>
        <v>2.5132741228718345</v>
      </c>
      <c r="BA271" s="238"/>
      <c r="BB271" s="238"/>
      <c r="BC271" s="238"/>
      <c r="BD271" s="238"/>
      <c r="BE271" s="238"/>
      <c r="BF271" s="238"/>
      <c r="BG271" s="238"/>
    </row>
    <row r="272" spans="1:59" s="228" customFormat="1" x14ac:dyDescent="0.2">
      <c r="A272" s="228" t="s">
        <v>305</v>
      </c>
      <c r="B272" s="228">
        <f t="shared" si="86"/>
        <v>2.7227136331111539</v>
      </c>
      <c r="C272" s="228">
        <f t="shared" si="86"/>
        <v>2.7227136331111539</v>
      </c>
      <c r="D272" s="228">
        <f t="shared" si="86"/>
        <v>2.7227136331111539</v>
      </c>
      <c r="E272" s="228">
        <f t="shared" si="86"/>
        <v>2.7227136331111539</v>
      </c>
      <c r="F272" s="228">
        <f t="shared" si="86"/>
        <v>2.7227136331111539</v>
      </c>
      <c r="G272" s="228">
        <f t="shared" si="86"/>
        <v>2.7227136331111539</v>
      </c>
      <c r="H272" s="228">
        <f t="shared" si="86"/>
        <v>2.7227136331111539</v>
      </c>
      <c r="I272" s="228">
        <f t="shared" si="86"/>
        <v>2.7227136331111539</v>
      </c>
      <c r="J272" s="228">
        <f t="shared" si="86"/>
        <v>2.7227136331111539</v>
      </c>
      <c r="K272" s="228">
        <f t="shared" si="86"/>
        <v>2.7227136331111539</v>
      </c>
      <c r="L272" s="228">
        <f t="shared" si="86"/>
        <v>2.7227136331111539</v>
      </c>
      <c r="M272" s="228">
        <f t="shared" si="86"/>
        <v>2.7227136331111539</v>
      </c>
      <c r="N272" s="228">
        <f t="shared" si="86"/>
        <v>2.7227136331111539</v>
      </c>
      <c r="O272" s="228">
        <f t="shared" si="86"/>
        <v>2.7227136331111539</v>
      </c>
      <c r="P272" s="228">
        <f t="shared" si="86"/>
        <v>2.7227136331111539</v>
      </c>
      <c r="Q272" s="228">
        <f t="shared" si="86"/>
        <v>2.7227136331111539</v>
      </c>
      <c r="R272" s="228">
        <f t="shared" si="86"/>
        <v>2.7227136331111539</v>
      </c>
      <c r="S272" s="228">
        <f t="shared" si="86"/>
        <v>2.7227136331111539</v>
      </c>
      <c r="T272" s="228">
        <f t="shared" si="86"/>
        <v>2.7227136331111539</v>
      </c>
      <c r="U272" s="228">
        <f t="shared" si="86"/>
        <v>2.7227136331111539</v>
      </c>
      <c r="V272" s="228">
        <f t="shared" si="86"/>
        <v>2.7227136331111539</v>
      </c>
      <c r="BA272" s="238"/>
      <c r="BB272" s="238"/>
      <c r="BC272" s="238"/>
      <c r="BD272" s="238"/>
      <c r="BE272" s="238"/>
      <c r="BF272" s="238"/>
      <c r="BG272" s="238"/>
    </row>
    <row r="273" spans="1:59" s="228" customFormat="1" x14ac:dyDescent="0.2">
      <c r="A273" s="228" t="s">
        <v>306</v>
      </c>
      <c r="B273" s="228">
        <f t="shared" si="86"/>
        <v>2.9321531433504733</v>
      </c>
      <c r="C273" s="228">
        <f t="shared" si="86"/>
        <v>2.9321531433504733</v>
      </c>
      <c r="D273" s="228">
        <f t="shared" si="86"/>
        <v>2.9321531433504733</v>
      </c>
      <c r="E273" s="228">
        <f t="shared" ref="E273:V287" si="87">E272+E$260</f>
        <v>2.9321531433504733</v>
      </c>
      <c r="F273" s="228">
        <f t="shared" si="87"/>
        <v>2.9321531433504733</v>
      </c>
      <c r="G273" s="228">
        <f t="shared" si="87"/>
        <v>2.9321531433504733</v>
      </c>
      <c r="H273" s="228">
        <f t="shared" si="87"/>
        <v>2.9321531433504733</v>
      </c>
      <c r="I273" s="228">
        <f t="shared" si="87"/>
        <v>2.9321531433504733</v>
      </c>
      <c r="J273" s="228">
        <f t="shared" si="87"/>
        <v>2.9321531433504733</v>
      </c>
      <c r="K273" s="228">
        <f t="shared" si="87"/>
        <v>2.9321531433504733</v>
      </c>
      <c r="L273" s="228">
        <f t="shared" si="87"/>
        <v>2.9321531433504733</v>
      </c>
      <c r="M273" s="228">
        <f t="shared" si="87"/>
        <v>2.9321531433504733</v>
      </c>
      <c r="N273" s="228">
        <f t="shared" si="87"/>
        <v>2.9321531433504733</v>
      </c>
      <c r="O273" s="228">
        <f t="shared" si="87"/>
        <v>2.9321531433504733</v>
      </c>
      <c r="P273" s="228">
        <f t="shared" si="87"/>
        <v>2.9321531433504733</v>
      </c>
      <c r="Q273" s="228">
        <f t="shared" si="87"/>
        <v>2.9321531433504733</v>
      </c>
      <c r="R273" s="228">
        <f t="shared" si="87"/>
        <v>2.9321531433504733</v>
      </c>
      <c r="S273" s="228">
        <f t="shared" si="87"/>
        <v>2.9321531433504733</v>
      </c>
      <c r="T273" s="228">
        <f t="shared" si="87"/>
        <v>2.9321531433504733</v>
      </c>
      <c r="U273" s="228">
        <f t="shared" si="87"/>
        <v>2.9321531433504733</v>
      </c>
      <c r="V273" s="228">
        <f t="shared" si="87"/>
        <v>2.9321531433504733</v>
      </c>
      <c r="BA273" s="238"/>
      <c r="BB273" s="238"/>
      <c r="BC273" s="238"/>
      <c r="BD273" s="238"/>
      <c r="BE273" s="238"/>
      <c r="BF273" s="238"/>
      <c r="BG273" s="238"/>
    </row>
    <row r="274" spans="1:59" s="228" customFormat="1" x14ac:dyDescent="0.2">
      <c r="A274" s="228" t="s">
        <v>307</v>
      </c>
      <c r="B274" s="228">
        <f t="shared" ref="B274:G289" si="88">B273+B$260</f>
        <v>3.1415926535897927</v>
      </c>
      <c r="C274" s="228">
        <f t="shared" si="88"/>
        <v>3.1415926535897927</v>
      </c>
      <c r="D274" s="228">
        <f t="shared" si="88"/>
        <v>3.1415926535897927</v>
      </c>
      <c r="E274" s="228">
        <f t="shared" si="87"/>
        <v>3.1415926535897927</v>
      </c>
      <c r="F274" s="228">
        <f t="shared" si="87"/>
        <v>3.1415926535897927</v>
      </c>
      <c r="G274" s="228">
        <f t="shared" si="87"/>
        <v>3.1415926535897927</v>
      </c>
      <c r="H274" s="228">
        <f t="shared" si="87"/>
        <v>3.1415926535897927</v>
      </c>
      <c r="I274" s="228">
        <f t="shared" si="87"/>
        <v>3.1415926535897927</v>
      </c>
      <c r="J274" s="228">
        <f t="shared" si="87"/>
        <v>3.1415926535897927</v>
      </c>
      <c r="K274" s="228">
        <f t="shared" si="87"/>
        <v>3.1415926535897927</v>
      </c>
      <c r="L274" s="228">
        <f t="shared" si="87"/>
        <v>3.1415926535897927</v>
      </c>
      <c r="M274" s="228">
        <f t="shared" si="87"/>
        <v>3.1415926535897927</v>
      </c>
      <c r="N274" s="228">
        <f t="shared" si="87"/>
        <v>3.1415926535897927</v>
      </c>
      <c r="O274" s="228">
        <f t="shared" si="87"/>
        <v>3.1415926535897927</v>
      </c>
      <c r="P274" s="228">
        <f t="shared" si="87"/>
        <v>3.1415926535897927</v>
      </c>
      <c r="Q274" s="228">
        <f t="shared" si="87"/>
        <v>3.1415926535897927</v>
      </c>
      <c r="R274" s="228">
        <f t="shared" si="87"/>
        <v>3.1415926535897927</v>
      </c>
      <c r="S274" s="228">
        <f t="shared" si="87"/>
        <v>3.1415926535897927</v>
      </c>
      <c r="T274" s="228">
        <f t="shared" si="87"/>
        <v>3.1415926535897927</v>
      </c>
      <c r="U274" s="228">
        <f t="shared" si="87"/>
        <v>3.1415926535897927</v>
      </c>
      <c r="V274" s="228">
        <f t="shared" si="87"/>
        <v>3.1415926535897927</v>
      </c>
      <c r="BA274" s="238"/>
      <c r="BB274" s="238"/>
      <c r="BC274" s="238"/>
      <c r="BD274" s="238"/>
      <c r="BE274" s="238"/>
      <c r="BF274" s="238"/>
      <c r="BG274" s="238"/>
    </row>
    <row r="275" spans="1:59" s="228" customFormat="1" x14ac:dyDescent="0.2">
      <c r="A275" s="228" t="s">
        <v>308</v>
      </c>
      <c r="B275" s="228">
        <f t="shared" si="88"/>
        <v>3.3510321638291121</v>
      </c>
      <c r="C275" s="228">
        <f t="shared" si="88"/>
        <v>3.3510321638291121</v>
      </c>
      <c r="D275" s="228">
        <f t="shared" si="88"/>
        <v>3.3510321638291121</v>
      </c>
      <c r="E275" s="228">
        <f t="shared" si="87"/>
        <v>3.3510321638291121</v>
      </c>
      <c r="F275" s="228">
        <f t="shared" si="87"/>
        <v>3.3510321638291121</v>
      </c>
      <c r="G275" s="228">
        <f t="shared" si="87"/>
        <v>3.3510321638291121</v>
      </c>
      <c r="H275" s="228">
        <f t="shared" si="87"/>
        <v>3.3510321638291121</v>
      </c>
      <c r="I275" s="228">
        <f t="shared" si="87"/>
        <v>3.3510321638291121</v>
      </c>
      <c r="J275" s="228">
        <f t="shared" si="87"/>
        <v>3.3510321638291121</v>
      </c>
      <c r="K275" s="228">
        <f t="shared" si="87"/>
        <v>3.3510321638291121</v>
      </c>
      <c r="L275" s="228">
        <f t="shared" si="87"/>
        <v>3.3510321638291121</v>
      </c>
      <c r="M275" s="228">
        <f t="shared" si="87"/>
        <v>3.3510321638291121</v>
      </c>
      <c r="N275" s="228">
        <f t="shared" si="87"/>
        <v>3.3510321638291121</v>
      </c>
      <c r="O275" s="228">
        <f t="shared" si="87"/>
        <v>3.3510321638291121</v>
      </c>
      <c r="P275" s="228">
        <f t="shared" si="87"/>
        <v>3.3510321638291121</v>
      </c>
      <c r="Q275" s="228">
        <f t="shared" si="87"/>
        <v>3.3510321638291121</v>
      </c>
      <c r="R275" s="228">
        <f t="shared" si="87"/>
        <v>3.3510321638291121</v>
      </c>
      <c r="S275" s="228">
        <f t="shared" si="87"/>
        <v>3.3510321638291121</v>
      </c>
      <c r="T275" s="228">
        <f t="shared" si="87"/>
        <v>3.3510321638291121</v>
      </c>
      <c r="U275" s="228">
        <f t="shared" si="87"/>
        <v>3.3510321638291121</v>
      </c>
      <c r="V275" s="228">
        <f t="shared" si="87"/>
        <v>3.3510321638291121</v>
      </c>
      <c r="BA275" s="238"/>
      <c r="BB275" s="238"/>
      <c r="BC275" s="238"/>
      <c r="BD275" s="238"/>
      <c r="BE275" s="238"/>
      <c r="BF275" s="238"/>
      <c r="BG275" s="238"/>
    </row>
    <row r="276" spans="1:59" s="228" customFormat="1" x14ac:dyDescent="0.2">
      <c r="A276" s="228" t="s">
        <v>309</v>
      </c>
      <c r="B276" s="228">
        <f t="shared" si="88"/>
        <v>3.5604716740684315</v>
      </c>
      <c r="C276" s="228">
        <f t="shared" si="88"/>
        <v>3.5604716740684315</v>
      </c>
      <c r="D276" s="228">
        <f t="shared" si="88"/>
        <v>3.5604716740684315</v>
      </c>
      <c r="E276" s="228">
        <f t="shared" si="87"/>
        <v>3.5604716740684315</v>
      </c>
      <c r="F276" s="228">
        <f t="shared" si="87"/>
        <v>3.5604716740684315</v>
      </c>
      <c r="G276" s="228">
        <f t="shared" si="87"/>
        <v>3.5604716740684315</v>
      </c>
      <c r="H276" s="228">
        <f t="shared" si="87"/>
        <v>3.5604716740684315</v>
      </c>
      <c r="I276" s="228">
        <f t="shared" si="87"/>
        <v>3.5604716740684315</v>
      </c>
      <c r="J276" s="228">
        <f t="shared" si="87"/>
        <v>3.5604716740684315</v>
      </c>
      <c r="K276" s="228">
        <f t="shared" si="87"/>
        <v>3.5604716740684315</v>
      </c>
      <c r="L276" s="228">
        <f t="shared" si="87"/>
        <v>3.5604716740684315</v>
      </c>
      <c r="M276" s="228">
        <f t="shared" si="87"/>
        <v>3.5604716740684315</v>
      </c>
      <c r="N276" s="228">
        <f t="shared" si="87"/>
        <v>3.5604716740684315</v>
      </c>
      <c r="O276" s="228">
        <f t="shared" si="87"/>
        <v>3.5604716740684315</v>
      </c>
      <c r="P276" s="228">
        <f t="shared" si="87"/>
        <v>3.5604716740684315</v>
      </c>
      <c r="Q276" s="228">
        <f t="shared" si="87"/>
        <v>3.5604716740684315</v>
      </c>
      <c r="R276" s="228">
        <f t="shared" si="87"/>
        <v>3.5604716740684315</v>
      </c>
      <c r="S276" s="228">
        <f t="shared" si="87"/>
        <v>3.5604716740684315</v>
      </c>
      <c r="T276" s="228">
        <f t="shared" si="87"/>
        <v>3.5604716740684315</v>
      </c>
      <c r="U276" s="228">
        <f t="shared" si="87"/>
        <v>3.5604716740684315</v>
      </c>
      <c r="V276" s="228">
        <f t="shared" si="87"/>
        <v>3.5604716740684315</v>
      </c>
      <c r="BA276" s="238"/>
      <c r="BB276" s="238"/>
      <c r="BC276" s="238"/>
      <c r="BD276" s="238"/>
      <c r="BE276" s="238"/>
      <c r="BF276" s="238"/>
      <c r="BG276" s="238"/>
    </row>
    <row r="277" spans="1:59" s="228" customFormat="1" x14ac:dyDescent="0.2">
      <c r="A277" s="228" t="s">
        <v>310</v>
      </c>
      <c r="B277" s="228">
        <f t="shared" si="88"/>
        <v>3.7699111843077509</v>
      </c>
      <c r="C277" s="228">
        <f t="shared" si="88"/>
        <v>3.7699111843077509</v>
      </c>
      <c r="D277" s="228">
        <f t="shared" si="88"/>
        <v>3.7699111843077509</v>
      </c>
      <c r="E277" s="228">
        <f t="shared" si="87"/>
        <v>3.7699111843077509</v>
      </c>
      <c r="F277" s="228">
        <f t="shared" si="87"/>
        <v>3.7699111843077509</v>
      </c>
      <c r="G277" s="228">
        <f t="shared" si="87"/>
        <v>3.7699111843077509</v>
      </c>
      <c r="H277" s="228">
        <f t="shared" si="87"/>
        <v>3.7699111843077509</v>
      </c>
      <c r="I277" s="228">
        <f t="shared" si="87"/>
        <v>3.7699111843077509</v>
      </c>
      <c r="J277" s="228">
        <f t="shared" si="87"/>
        <v>3.7699111843077509</v>
      </c>
      <c r="K277" s="228">
        <f t="shared" si="87"/>
        <v>3.7699111843077509</v>
      </c>
      <c r="L277" s="228">
        <f t="shared" si="87"/>
        <v>3.7699111843077509</v>
      </c>
      <c r="M277" s="228">
        <f t="shared" si="87"/>
        <v>3.7699111843077509</v>
      </c>
      <c r="N277" s="228">
        <f t="shared" si="87"/>
        <v>3.7699111843077509</v>
      </c>
      <c r="O277" s="228">
        <f t="shared" si="87"/>
        <v>3.7699111843077509</v>
      </c>
      <c r="P277" s="228">
        <f t="shared" si="87"/>
        <v>3.7699111843077509</v>
      </c>
      <c r="Q277" s="228">
        <f t="shared" si="87"/>
        <v>3.7699111843077509</v>
      </c>
      <c r="R277" s="228">
        <f t="shared" si="87"/>
        <v>3.7699111843077509</v>
      </c>
      <c r="S277" s="228">
        <f t="shared" si="87"/>
        <v>3.7699111843077509</v>
      </c>
      <c r="T277" s="228">
        <f t="shared" si="87"/>
        <v>3.7699111843077509</v>
      </c>
      <c r="U277" s="228">
        <f t="shared" si="87"/>
        <v>3.7699111843077509</v>
      </c>
      <c r="V277" s="228">
        <f t="shared" si="87"/>
        <v>3.7699111843077509</v>
      </c>
      <c r="BA277" s="238"/>
      <c r="BB277" s="238"/>
      <c r="BC277" s="238"/>
      <c r="BD277" s="238"/>
      <c r="BE277" s="238"/>
      <c r="BF277" s="238"/>
      <c r="BG277" s="238"/>
    </row>
    <row r="278" spans="1:59" s="228" customFormat="1" x14ac:dyDescent="0.2">
      <c r="A278" s="228" t="s">
        <v>311</v>
      </c>
      <c r="B278" s="228">
        <f t="shared" si="88"/>
        <v>3.9793506945470702</v>
      </c>
      <c r="C278" s="228">
        <f t="shared" si="88"/>
        <v>3.9793506945470702</v>
      </c>
      <c r="D278" s="228">
        <f t="shared" si="88"/>
        <v>3.9793506945470702</v>
      </c>
      <c r="E278" s="228">
        <f t="shared" si="87"/>
        <v>3.9793506945470702</v>
      </c>
      <c r="F278" s="228">
        <f t="shared" si="87"/>
        <v>3.9793506945470702</v>
      </c>
      <c r="G278" s="228">
        <f t="shared" si="87"/>
        <v>3.9793506945470702</v>
      </c>
      <c r="H278" s="228">
        <f t="shared" si="87"/>
        <v>3.9793506945470702</v>
      </c>
      <c r="I278" s="228">
        <f t="shared" si="87"/>
        <v>3.9793506945470702</v>
      </c>
      <c r="J278" s="228">
        <f t="shared" si="87"/>
        <v>3.9793506945470702</v>
      </c>
      <c r="K278" s="228">
        <f t="shared" si="87"/>
        <v>3.9793506945470702</v>
      </c>
      <c r="L278" s="228">
        <f t="shared" si="87"/>
        <v>3.9793506945470702</v>
      </c>
      <c r="M278" s="228">
        <f t="shared" si="87"/>
        <v>3.9793506945470702</v>
      </c>
      <c r="N278" s="228">
        <f t="shared" si="87"/>
        <v>3.9793506945470702</v>
      </c>
      <c r="O278" s="228">
        <f t="shared" si="87"/>
        <v>3.9793506945470702</v>
      </c>
      <c r="P278" s="228">
        <f t="shared" si="87"/>
        <v>3.9793506945470702</v>
      </c>
      <c r="Q278" s="228">
        <f t="shared" si="87"/>
        <v>3.9793506945470702</v>
      </c>
      <c r="R278" s="228">
        <f t="shared" si="87"/>
        <v>3.9793506945470702</v>
      </c>
      <c r="S278" s="228">
        <f t="shared" si="87"/>
        <v>3.9793506945470702</v>
      </c>
      <c r="T278" s="228">
        <f t="shared" si="87"/>
        <v>3.9793506945470702</v>
      </c>
      <c r="U278" s="228">
        <f t="shared" si="87"/>
        <v>3.9793506945470702</v>
      </c>
      <c r="V278" s="228">
        <f t="shared" si="87"/>
        <v>3.9793506945470702</v>
      </c>
      <c r="BA278" s="238"/>
      <c r="BB278" s="238"/>
      <c r="BC278" s="238"/>
      <c r="BD278" s="238"/>
      <c r="BE278" s="238"/>
      <c r="BF278" s="238"/>
      <c r="BG278" s="238"/>
    </row>
    <row r="279" spans="1:59" s="228" customFormat="1" x14ac:dyDescent="0.2">
      <c r="A279" s="228" t="s">
        <v>312</v>
      </c>
      <c r="B279" s="228">
        <f t="shared" si="88"/>
        <v>4.1887902047863896</v>
      </c>
      <c r="C279" s="228">
        <f t="shared" si="88"/>
        <v>4.1887902047863896</v>
      </c>
      <c r="D279" s="228">
        <f t="shared" si="88"/>
        <v>4.1887902047863896</v>
      </c>
      <c r="E279" s="228">
        <f t="shared" si="87"/>
        <v>4.1887902047863896</v>
      </c>
      <c r="F279" s="228">
        <f t="shared" si="87"/>
        <v>4.1887902047863896</v>
      </c>
      <c r="G279" s="228">
        <f t="shared" si="87"/>
        <v>4.1887902047863896</v>
      </c>
      <c r="H279" s="228">
        <f t="shared" si="87"/>
        <v>4.1887902047863896</v>
      </c>
      <c r="I279" s="228">
        <f t="shared" si="87"/>
        <v>4.1887902047863896</v>
      </c>
      <c r="J279" s="228">
        <f t="shared" si="87"/>
        <v>4.1887902047863896</v>
      </c>
      <c r="K279" s="228">
        <f t="shared" si="87"/>
        <v>4.1887902047863896</v>
      </c>
      <c r="L279" s="228">
        <f t="shared" si="87"/>
        <v>4.1887902047863896</v>
      </c>
      <c r="M279" s="228">
        <f t="shared" si="87"/>
        <v>4.1887902047863896</v>
      </c>
      <c r="N279" s="228">
        <f t="shared" si="87"/>
        <v>4.1887902047863896</v>
      </c>
      <c r="O279" s="228">
        <f t="shared" si="87"/>
        <v>4.1887902047863896</v>
      </c>
      <c r="P279" s="228">
        <f t="shared" si="87"/>
        <v>4.1887902047863896</v>
      </c>
      <c r="Q279" s="228">
        <f t="shared" si="87"/>
        <v>4.1887902047863896</v>
      </c>
      <c r="R279" s="228">
        <f t="shared" si="87"/>
        <v>4.1887902047863896</v>
      </c>
      <c r="S279" s="228">
        <f t="shared" si="87"/>
        <v>4.1887902047863896</v>
      </c>
      <c r="T279" s="228">
        <f t="shared" si="87"/>
        <v>4.1887902047863896</v>
      </c>
      <c r="U279" s="228">
        <f t="shared" si="87"/>
        <v>4.1887902047863896</v>
      </c>
      <c r="V279" s="228">
        <f t="shared" si="87"/>
        <v>4.1887902047863896</v>
      </c>
      <c r="BA279" s="238"/>
      <c r="BB279" s="238"/>
      <c r="BC279" s="238"/>
      <c r="BD279" s="238"/>
      <c r="BE279" s="238"/>
      <c r="BF279" s="238"/>
      <c r="BG279" s="238"/>
    </row>
    <row r="280" spans="1:59" s="228" customFormat="1" x14ac:dyDescent="0.2">
      <c r="A280" s="228" t="s">
        <v>313</v>
      </c>
      <c r="B280" s="228">
        <f t="shared" si="88"/>
        <v>4.3982297150257095</v>
      </c>
      <c r="C280" s="228">
        <f t="shared" si="88"/>
        <v>4.3982297150257095</v>
      </c>
      <c r="D280" s="228">
        <f t="shared" si="88"/>
        <v>4.3982297150257095</v>
      </c>
      <c r="E280" s="228">
        <f t="shared" si="87"/>
        <v>4.3982297150257095</v>
      </c>
      <c r="F280" s="228">
        <f t="shared" si="87"/>
        <v>4.3982297150257095</v>
      </c>
      <c r="G280" s="228">
        <f t="shared" si="87"/>
        <v>4.3982297150257095</v>
      </c>
      <c r="H280" s="228">
        <f t="shared" si="87"/>
        <v>4.3982297150257095</v>
      </c>
      <c r="I280" s="228">
        <f t="shared" si="87"/>
        <v>4.3982297150257095</v>
      </c>
      <c r="J280" s="228">
        <f t="shared" si="87"/>
        <v>4.3982297150257095</v>
      </c>
      <c r="K280" s="228">
        <f t="shared" si="87"/>
        <v>4.3982297150257095</v>
      </c>
      <c r="L280" s="228">
        <f t="shared" si="87"/>
        <v>4.3982297150257095</v>
      </c>
      <c r="M280" s="228">
        <f t="shared" si="87"/>
        <v>4.3982297150257095</v>
      </c>
      <c r="N280" s="228">
        <f t="shared" si="87"/>
        <v>4.3982297150257095</v>
      </c>
      <c r="O280" s="228">
        <f t="shared" si="87"/>
        <v>4.3982297150257095</v>
      </c>
      <c r="P280" s="228">
        <f t="shared" si="87"/>
        <v>4.3982297150257095</v>
      </c>
      <c r="Q280" s="228">
        <f t="shared" si="87"/>
        <v>4.3982297150257095</v>
      </c>
      <c r="R280" s="228">
        <f t="shared" si="87"/>
        <v>4.3982297150257095</v>
      </c>
      <c r="S280" s="228">
        <f t="shared" si="87"/>
        <v>4.3982297150257095</v>
      </c>
      <c r="T280" s="228">
        <f t="shared" si="87"/>
        <v>4.3982297150257095</v>
      </c>
      <c r="U280" s="228">
        <f t="shared" si="87"/>
        <v>4.3982297150257095</v>
      </c>
      <c r="V280" s="228">
        <f t="shared" si="87"/>
        <v>4.3982297150257095</v>
      </c>
      <c r="BA280" s="238"/>
      <c r="BB280" s="238"/>
      <c r="BC280" s="238"/>
      <c r="BD280" s="238"/>
      <c r="BE280" s="238"/>
      <c r="BF280" s="238"/>
      <c r="BG280" s="238"/>
    </row>
    <row r="281" spans="1:59" s="228" customFormat="1" x14ac:dyDescent="0.2">
      <c r="A281" s="228" t="s">
        <v>314</v>
      </c>
      <c r="B281" s="228">
        <f t="shared" si="88"/>
        <v>4.6076692252650293</v>
      </c>
      <c r="C281" s="228">
        <f t="shared" si="88"/>
        <v>4.6076692252650293</v>
      </c>
      <c r="D281" s="228">
        <f t="shared" si="88"/>
        <v>4.6076692252650293</v>
      </c>
      <c r="E281" s="228">
        <f t="shared" si="87"/>
        <v>4.6076692252650293</v>
      </c>
      <c r="F281" s="228">
        <f t="shared" si="87"/>
        <v>4.6076692252650293</v>
      </c>
      <c r="G281" s="228">
        <f t="shared" si="87"/>
        <v>4.6076692252650293</v>
      </c>
      <c r="H281" s="228">
        <f t="shared" si="87"/>
        <v>4.6076692252650293</v>
      </c>
      <c r="I281" s="228">
        <f t="shared" si="87"/>
        <v>4.6076692252650293</v>
      </c>
      <c r="J281" s="228">
        <f t="shared" si="87"/>
        <v>4.6076692252650293</v>
      </c>
      <c r="K281" s="228">
        <f t="shared" si="87"/>
        <v>4.6076692252650293</v>
      </c>
      <c r="L281" s="228">
        <f t="shared" si="87"/>
        <v>4.6076692252650293</v>
      </c>
      <c r="M281" s="228">
        <f t="shared" si="87"/>
        <v>4.6076692252650293</v>
      </c>
      <c r="N281" s="228">
        <f t="shared" si="87"/>
        <v>4.6076692252650293</v>
      </c>
      <c r="O281" s="228">
        <f t="shared" si="87"/>
        <v>4.6076692252650293</v>
      </c>
      <c r="P281" s="228">
        <f t="shared" si="87"/>
        <v>4.6076692252650293</v>
      </c>
      <c r="Q281" s="228">
        <f t="shared" si="87"/>
        <v>4.6076692252650293</v>
      </c>
      <c r="R281" s="228">
        <f t="shared" si="87"/>
        <v>4.6076692252650293</v>
      </c>
      <c r="S281" s="228">
        <f t="shared" si="87"/>
        <v>4.6076692252650293</v>
      </c>
      <c r="T281" s="228">
        <f t="shared" si="87"/>
        <v>4.6076692252650293</v>
      </c>
      <c r="U281" s="228">
        <f t="shared" si="87"/>
        <v>4.6076692252650293</v>
      </c>
      <c r="V281" s="228">
        <f t="shared" si="87"/>
        <v>4.6076692252650293</v>
      </c>
      <c r="BA281" s="238"/>
      <c r="BB281" s="238"/>
      <c r="BC281" s="238"/>
      <c r="BD281" s="238"/>
      <c r="BE281" s="238"/>
      <c r="BF281" s="238"/>
      <c r="BG281" s="238"/>
    </row>
    <row r="282" spans="1:59" s="228" customFormat="1" x14ac:dyDescent="0.2">
      <c r="A282" s="228" t="s">
        <v>315</v>
      </c>
      <c r="B282" s="228">
        <f t="shared" si="88"/>
        <v>4.8171087355043491</v>
      </c>
      <c r="C282" s="228">
        <f t="shared" si="88"/>
        <v>4.8171087355043491</v>
      </c>
      <c r="D282" s="228">
        <f t="shared" si="88"/>
        <v>4.8171087355043491</v>
      </c>
      <c r="E282" s="228">
        <f t="shared" si="87"/>
        <v>4.8171087355043491</v>
      </c>
      <c r="F282" s="228">
        <f t="shared" si="87"/>
        <v>4.8171087355043491</v>
      </c>
      <c r="G282" s="228">
        <f t="shared" si="87"/>
        <v>4.8171087355043491</v>
      </c>
      <c r="H282" s="228">
        <f t="shared" si="87"/>
        <v>4.8171087355043491</v>
      </c>
      <c r="I282" s="228">
        <f t="shared" si="87"/>
        <v>4.8171087355043491</v>
      </c>
      <c r="J282" s="228">
        <f t="shared" si="87"/>
        <v>4.8171087355043491</v>
      </c>
      <c r="K282" s="228">
        <f t="shared" si="87"/>
        <v>4.8171087355043491</v>
      </c>
      <c r="L282" s="228">
        <f t="shared" si="87"/>
        <v>4.8171087355043491</v>
      </c>
      <c r="M282" s="228">
        <f t="shared" si="87"/>
        <v>4.8171087355043491</v>
      </c>
      <c r="N282" s="228">
        <f t="shared" si="87"/>
        <v>4.8171087355043491</v>
      </c>
      <c r="O282" s="228">
        <f t="shared" si="87"/>
        <v>4.8171087355043491</v>
      </c>
      <c r="P282" s="228">
        <f t="shared" si="87"/>
        <v>4.8171087355043491</v>
      </c>
      <c r="Q282" s="228">
        <f t="shared" si="87"/>
        <v>4.8171087355043491</v>
      </c>
      <c r="R282" s="228">
        <f t="shared" si="87"/>
        <v>4.8171087355043491</v>
      </c>
      <c r="S282" s="228">
        <f t="shared" si="87"/>
        <v>4.8171087355043491</v>
      </c>
      <c r="T282" s="228">
        <f t="shared" si="87"/>
        <v>4.8171087355043491</v>
      </c>
      <c r="U282" s="228">
        <f t="shared" si="87"/>
        <v>4.8171087355043491</v>
      </c>
      <c r="V282" s="228">
        <f t="shared" si="87"/>
        <v>4.8171087355043491</v>
      </c>
      <c r="BA282" s="238"/>
      <c r="BB282" s="238"/>
      <c r="BC282" s="238"/>
      <c r="BD282" s="238"/>
      <c r="BE282" s="238"/>
      <c r="BF282" s="238"/>
      <c r="BG282" s="238"/>
    </row>
    <row r="283" spans="1:59" s="228" customFormat="1" x14ac:dyDescent="0.2">
      <c r="A283" s="228" t="s">
        <v>316</v>
      </c>
      <c r="B283" s="228">
        <f t="shared" si="88"/>
        <v>5.026548245743669</v>
      </c>
      <c r="C283" s="228">
        <f t="shared" si="88"/>
        <v>5.026548245743669</v>
      </c>
      <c r="D283" s="228">
        <f t="shared" si="88"/>
        <v>5.026548245743669</v>
      </c>
      <c r="E283" s="228">
        <f t="shared" si="87"/>
        <v>5.026548245743669</v>
      </c>
      <c r="F283" s="228">
        <f t="shared" si="87"/>
        <v>5.026548245743669</v>
      </c>
      <c r="G283" s="228">
        <f t="shared" si="87"/>
        <v>5.026548245743669</v>
      </c>
      <c r="H283" s="228">
        <f t="shared" si="87"/>
        <v>5.026548245743669</v>
      </c>
      <c r="I283" s="228">
        <f t="shared" si="87"/>
        <v>5.026548245743669</v>
      </c>
      <c r="J283" s="228">
        <f t="shared" si="87"/>
        <v>5.026548245743669</v>
      </c>
      <c r="K283" s="228">
        <f t="shared" si="87"/>
        <v>5.026548245743669</v>
      </c>
      <c r="L283" s="228">
        <f t="shared" si="87"/>
        <v>5.026548245743669</v>
      </c>
      <c r="M283" s="228">
        <f t="shared" si="87"/>
        <v>5.026548245743669</v>
      </c>
      <c r="N283" s="228">
        <f t="shared" si="87"/>
        <v>5.026548245743669</v>
      </c>
      <c r="O283" s="228">
        <f t="shared" si="87"/>
        <v>5.026548245743669</v>
      </c>
      <c r="P283" s="228">
        <f t="shared" si="87"/>
        <v>5.026548245743669</v>
      </c>
      <c r="Q283" s="228">
        <f t="shared" si="87"/>
        <v>5.026548245743669</v>
      </c>
      <c r="R283" s="228">
        <f t="shared" si="87"/>
        <v>5.026548245743669</v>
      </c>
      <c r="S283" s="228">
        <f t="shared" si="87"/>
        <v>5.026548245743669</v>
      </c>
      <c r="T283" s="228">
        <f t="shared" si="87"/>
        <v>5.026548245743669</v>
      </c>
      <c r="U283" s="228">
        <f t="shared" si="87"/>
        <v>5.026548245743669</v>
      </c>
      <c r="V283" s="228">
        <f t="shared" si="87"/>
        <v>5.026548245743669</v>
      </c>
      <c r="BA283" s="238"/>
      <c r="BB283" s="238"/>
      <c r="BC283" s="238"/>
      <c r="BD283" s="238"/>
      <c r="BE283" s="238"/>
      <c r="BF283" s="238"/>
      <c r="BG283" s="238"/>
    </row>
    <row r="284" spans="1:59" s="228" customFormat="1" x14ac:dyDescent="0.2">
      <c r="A284" s="228" t="s">
        <v>317</v>
      </c>
      <c r="B284" s="228">
        <f t="shared" si="88"/>
        <v>5.2359877559829888</v>
      </c>
      <c r="C284" s="228">
        <f t="shared" si="88"/>
        <v>5.2359877559829888</v>
      </c>
      <c r="D284" s="228">
        <f t="shared" si="88"/>
        <v>5.2359877559829888</v>
      </c>
      <c r="E284" s="228">
        <f t="shared" si="87"/>
        <v>5.2359877559829888</v>
      </c>
      <c r="F284" s="228">
        <f t="shared" si="87"/>
        <v>5.2359877559829888</v>
      </c>
      <c r="G284" s="228">
        <f t="shared" si="87"/>
        <v>5.2359877559829888</v>
      </c>
      <c r="H284" s="228">
        <f t="shared" si="87"/>
        <v>5.2359877559829888</v>
      </c>
      <c r="I284" s="228">
        <f t="shared" si="87"/>
        <v>5.2359877559829888</v>
      </c>
      <c r="J284" s="228">
        <f t="shared" si="87"/>
        <v>5.2359877559829888</v>
      </c>
      <c r="K284" s="228">
        <f t="shared" si="87"/>
        <v>5.2359877559829888</v>
      </c>
      <c r="L284" s="228">
        <f t="shared" si="87"/>
        <v>5.2359877559829888</v>
      </c>
      <c r="M284" s="228">
        <f t="shared" si="87"/>
        <v>5.2359877559829888</v>
      </c>
      <c r="N284" s="228">
        <f t="shared" si="87"/>
        <v>5.2359877559829888</v>
      </c>
      <c r="O284" s="228">
        <f t="shared" si="87"/>
        <v>5.2359877559829888</v>
      </c>
      <c r="P284" s="228">
        <f t="shared" si="87"/>
        <v>5.2359877559829888</v>
      </c>
      <c r="Q284" s="228">
        <f t="shared" si="87"/>
        <v>5.2359877559829888</v>
      </c>
      <c r="R284" s="228">
        <f t="shared" si="87"/>
        <v>5.2359877559829888</v>
      </c>
      <c r="S284" s="228">
        <f t="shared" si="87"/>
        <v>5.2359877559829888</v>
      </c>
      <c r="T284" s="228">
        <f t="shared" si="87"/>
        <v>5.2359877559829888</v>
      </c>
      <c r="U284" s="228">
        <f t="shared" si="87"/>
        <v>5.2359877559829888</v>
      </c>
      <c r="V284" s="228">
        <f t="shared" si="87"/>
        <v>5.2359877559829888</v>
      </c>
      <c r="BA284" s="238"/>
      <c r="BB284" s="238"/>
      <c r="BC284" s="238"/>
      <c r="BD284" s="238"/>
      <c r="BE284" s="238"/>
      <c r="BF284" s="238"/>
      <c r="BG284" s="238"/>
    </row>
    <row r="285" spans="1:59" s="228" customFormat="1" x14ac:dyDescent="0.2">
      <c r="A285" s="228" t="s">
        <v>318</v>
      </c>
      <c r="B285" s="228">
        <f t="shared" si="88"/>
        <v>5.4454272662223087</v>
      </c>
      <c r="C285" s="228">
        <f t="shared" si="88"/>
        <v>5.4454272662223087</v>
      </c>
      <c r="D285" s="228">
        <f t="shared" si="88"/>
        <v>5.4454272662223087</v>
      </c>
      <c r="E285" s="228">
        <f t="shared" si="87"/>
        <v>5.4454272662223087</v>
      </c>
      <c r="F285" s="228">
        <f t="shared" si="87"/>
        <v>5.4454272662223087</v>
      </c>
      <c r="G285" s="228">
        <f t="shared" si="87"/>
        <v>5.4454272662223087</v>
      </c>
      <c r="H285" s="228">
        <f t="shared" si="87"/>
        <v>5.4454272662223087</v>
      </c>
      <c r="I285" s="228">
        <f t="shared" si="87"/>
        <v>5.4454272662223087</v>
      </c>
      <c r="J285" s="228">
        <f t="shared" si="87"/>
        <v>5.4454272662223087</v>
      </c>
      <c r="K285" s="228">
        <f t="shared" si="87"/>
        <v>5.4454272662223087</v>
      </c>
      <c r="L285" s="228">
        <f t="shared" si="87"/>
        <v>5.4454272662223087</v>
      </c>
      <c r="M285" s="228">
        <f t="shared" si="87"/>
        <v>5.4454272662223087</v>
      </c>
      <c r="N285" s="228">
        <f t="shared" si="87"/>
        <v>5.4454272662223087</v>
      </c>
      <c r="O285" s="228">
        <f t="shared" si="87"/>
        <v>5.4454272662223087</v>
      </c>
      <c r="P285" s="228">
        <f t="shared" si="87"/>
        <v>5.4454272662223087</v>
      </c>
      <c r="Q285" s="228">
        <f t="shared" si="87"/>
        <v>5.4454272662223087</v>
      </c>
      <c r="R285" s="228">
        <f t="shared" si="87"/>
        <v>5.4454272662223087</v>
      </c>
      <c r="S285" s="228">
        <f t="shared" si="87"/>
        <v>5.4454272662223087</v>
      </c>
      <c r="T285" s="228">
        <f t="shared" si="87"/>
        <v>5.4454272662223087</v>
      </c>
      <c r="U285" s="228">
        <f t="shared" si="87"/>
        <v>5.4454272662223087</v>
      </c>
      <c r="V285" s="228">
        <f t="shared" si="87"/>
        <v>5.4454272662223087</v>
      </c>
      <c r="BA285" s="238"/>
      <c r="BB285" s="238"/>
      <c r="BC285" s="238"/>
      <c r="BD285" s="238"/>
      <c r="BE285" s="238"/>
      <c r="BF285" s="238"/>
      <c r="BG285" s="238"/>
    </row>
    <row r="286" spans="1:59" s="228" customFormat="1" x14ac:dyDescent="0.2">
      <c r="A286" s="228" t="s">
        <v>319</v>
      </c>
      <c r="B286" s="228">
        <f t="shared" si="88"/>
        <v>5.6548667764616285</v>
      </c>
      <c r="C286" s="228">
        <f t="shared" si="88"/>
        <v>5.6548667764616285</v>
      </c>
      <c r="D286" s="228">
        <f t="shared" si="88"/>
        <v>5.6548667764616285</v>
      </c>
      <c r="E286" s="228">
        <f t="shared" si="87"/>
        <v>5.6548667764616285</v>
      </c>
      <c r="F286" s="228">
        <f t="shared" si="87"/>
        <v>5.6548667764616285</v>
      </c>
      <c r="G286" s="228">
        <f t="shared" si="87"/>
        <v>5.6548667764616285</v>
      </c>
      <c r="H286" s="228">
        <f t="shared" si="87"/>
        <v>5.6548667764616285</v>
      </c>
      <c r="I286" s="228">
        <f t="shared" si="87"/>
        <v>5.6548667764616285</v>
      </c>
      <c r="J286" s="228">
        <f t="shared" si="87"/>
        <v>5.6548667764616285</v>
      </c>
      <c r="K286" s="228">
        <f t="shared" si="87"/>
        <v>5.6548667764616285</v>
      </c>
      <c r="L286" s="228">
        <f t="shared" si="87"/>
        <v>5.6548667764616285</v>
      </c>
      <c r="M286" s="228">
        <f t="shared" si="87"/>
        <v>5.6548667764616285</v>
      </c>
      <c r="N286" s="228">
        <f t="shared" si="87"/>
        <v>5.6548667764616285</v>
      </c>
      <c r="O286" s="228">
        <f t="shared" si="87"/>
        <v>5.6548667764616285</v>
      </c>
      <c r="P286" s="228">
        <f t="shared" si="87"/>
        <v>5.6548667764616285</v>
      </c>
      <c r="Q286" s="228">
        <f t="shared" si="87"/>
        <v>5.6548667764616285</v>
      </c>
      <c r="R286" s="228">
        <f t="shared" si="87"/>
        <v>5.6548667764616285</v>
      </c>
      <c r="S286" s="228">
        <f t="shared" si="87"/>
        <v>5.6548667764616285</v>
      </c>
      <c r="T286" s="228">
        <f t="shared" si="87"/>
        <v>5.6548667764616285</v>
      </c>
      <c r="U286" s="228">
        <f t="shared" si="87"/>
        <v>5.6548667764616285</v>
      </c>
      <c r="V286" s="228">
        <f t="shared" si="87"/>
        <v>5.6548667764616285</v>
      </c>
      <c r="BA286" s="238"/>
      <c r="BB286" s="238"/>
      <c r="BC286" s="238"/>
      <c r="BD286" s="238"/>
      <c r="BE286" s="238"/>
      <c r="BF286" s="238"/>
      <c r="BG286" s="238"/>
    </row>
    <row r="287" spans="1:59" s="228" customFormat="1" x14ac:dyDescent="0.2">
      <c r="A287" s="228" t="s">
        <v>320</v>
      </c>
      <c r="B287" s="228">
        <f t="shared" si="88"/>
        <v>5.8643062867009483</v>
      </c>
      <c r="C287" s="228">
        <f t="shared" si="88"/>
        <v>5.8643062867009483</v>
      </c>
      <c r="D287" s="228">
        <f t="shared" si="88"/>
        <v>5.8643062867009483</v>
      </c>
      <c r="E287" s="228">
        <f t="shared" si="87"/>
        <v>5.8643062867009483</v>
      </c>
      <c r="F287" s="228">
        <f t="shared" si="87"/>
        <v>5.8643062867009483</v>
      </c>
      <c r="G287" s="228">
        <f t="shared" si="87"/>
        <v>5.8643062867009483</v>
      </c>
      <c r="H287" s="228">
        <f t="shared" ref="H287:V289" si="89">H286+H$260</f>
        <v>5.8643062867009483</v>
      </c>
      <c r="I287" s="228">
        <f t="shared" si="89"/>
        <v>5.8643062867009483</v>
      </c>
      <c r="J287" s="228">
        <f t="shared" si="89"/>
        <v>5.8643062867009483</v>
      </c>
      <c r="K287" s="228">
        <f t="shared" si="89"/>
        <v>5.8643062867009483</v>
      </c>
      <c r="L287" s="228">
        <f t="shared" si="89"/>
        <v>5.8643062867009483</v>
      </c>
      <c r="M287" s="228">
        <f t="shared" si="89"/>
        <v>5.8643062867009483</v>
      </c>
      <c r="N287" s="228">
        <f t="shared" si="89"/>
        <v>5.8643062867009483</v>
      </c>
      <c r="O287" s="228">
        <f t="shared" si="89"/>
        <v>5.8643062867009483</v>
      </c>
      <c r="P287" s="228">
        <f t="shared" si="89"/>
        <v>5.8643062867009483</v>
      </c>
      <c r="Q287" s="228">
        <f t="shared" si="89"/>
        <v>5.8643062867009483</v>
      </c>
      <c r="R287" s="228">
        <f t="shared" si="89"/>
        <v>5.8643062867009483</v>
      </c>
      <c r="S287" s="228">
        <f t="shared" si="89"/>
        <v>5.8643062867009483</v>
      </c>
      <c r="T287" s="228">
        <f t="shared" si="89"/>
        <v>5.8643062867009483</v>
      </c>
      <c r="U287" s="228">
        <f t="shared" si="89"/>
        <v>5.8643062867009483</v>
      </c>
      <c r="V287" s="228">
        <f t="shared" si="89"/>
        <v>5.8643062867009483</v>
      </c>
      <c r="BA287" s="238"/>
      <c r="BB287" s="238"/>
      <c r="BC287" s="238"/>
      <c r="BD287" s="238"/>
      <c r="BE287" s="238"/>
      <c r="BF287" s="238"/>
      <c r="BG287" s="238"/>
    </row>
    <row r="288" spans="1:59" s="228" customFormat="1" x14ac:dyDescent="0.2">
      <c r="A288" s="228" t="s">
        <v>321</v>
      </c>
      <c r="B288" s="228">
        <f t="shared" si="88"/>
        <v>6.0737457969402682</v>
      </c>
      <c r="C288" s="228">
        <f t="shared" si="88"/>
        <v>6.0737457969402682</v>
      </c>
      <c r="D288" s="228">
        <f t="shared" si="88"/>
        <v>6.0737457969402682</v>
      </c>
      <c r="E288" s="228">
        <f t="shared" si="88"/>
        <v>6.0737457969402682</v>
      </c>
      <c r="F288" s="228">
        <f t="shared" si="88"/>
        <v>6.0737457969402682</v>
      </c>
      <c r="G288" s="228">
        <f t="shared" si="88"/>
        <v>6.0737457969402682</v>
      </c>
      <c r="H288" s="228">
        <f t="shared" si="89"/>
        <v>6.0737457969402682</v>
      </c>
      <c r="I288" s="228">
        <f t="shared" si="89"/>
        <v>6.0737457969402682</v>
      </c>
      <c r="J288" s="228">
        <f t="shared" si="89"/>
        <v>6.0737457969402682</v>
      </c>
      <c r="K288" s="228">
        <f t="shared" si="89"/>
        <v>6.0737457969402682</v>
      </c>
      <c r="L288" s="228">
        <f t="shared" si="89"/>
        <v>6.0737457969402682</v>
      </c>
      <c r="M288" s="228">
        <f t="shared" si="89"/>
        <v>6.0737457969402682</v>
      </c>
      <c r="N288" s="228">
        <f t="shared" si="89"/>
        <v>6.0737457969402682</v>
      </c>
      <c r="O288" s="228">
        <f t="shared" si="89"/>
        <v>6.0737457969402682</v>
      </c>
      <c r="P288" s="228">
        <f t="shared" si="89"/>
        <v>6.0737457969402682</v>
      </c>
      <c r="Q288" s="228">
        <f t="shared" si="89"/>
        <v>6.0737457969402682</v>
      </c>
      <c r="R288" s="228">
        <f t="shared" si="89"/>
        <v>6.0737457969402682</v>
      </c>
      <c r="S288" s="228">
        <f t="shared" si="89"/>
        <v>6.0737457969402682</v>
      </c>
      <c r="T288" s="228">
        <f t="shared" si="89"/>
        <v>6.0737457969402682</v>
      </c>
      <c r="U288" s="228">
        <f t="shared" si="89"/>
        <v>6.0737457969402682</v>
      </c>
      <c r="V288" s="228">
        <f t="shared" si="89"/>
        <v>6.0737457969402682</v>
      </c>
      <c r="BA288" s="238"/>
      <c r="BB288" s="238"/>
      <c r="BC288" s="238"/>
      <c r="BD288" s="238"/>
      <c r="BE288" s="238"/>
      <c r="BF288" s="238"/>
      <c r="BG288" s="238"/>
    </row>
    <row r="289" spans="1:59" s="228" customFormat="1" x14ac:dyDescent="0.2">
      <c r="A289" s="228" t="s">
        <v>322</v>
      </c>
      <c r="B289" s="228">
        <f t="shared" si="88"/>
        <v>6.283185307179588</v>
      </c>
      <c r="C289" s="228">
        <f t="shared" si="88"/>
        <v>6.283185307179588</v>
      </c>
      <c r="D289" s="228">
        <f t="shared" si="88"/>
        <v>6.283185307179588</v>
      </c>
      <c r="E289" s="228">
        <f t="shared" si="88"/>
        <v>6.283185307179588</v>
      </c>
      <c r="F289" s="228">
        <f t="shared" si="88"/>
        <v>6.283185307179588</v>
      </c>
      <c r="G289" s="228">
        <f t="shared" si="88"/>
        <v>6.283185307179588</v>
      </c>
      <c r="H289" s="228">
        <f t="shared" si="89"/>
        <v>6.283185307179588</v>
      </c>
      <c r="I289" s="228">
        <f t="shared" si="89"/>
        <v>6.283185307179588</v>
      </c>
      <c r="J289" s="228">
        <f t="shared" si="89"/>
        <v>6.283185307179588</v>
      </c>
      <c r="K289" s="228">
        <f t="shared" si="89"/>
        <v>6.283185307179588</v>
      </c>
      <c r="L289" s="228">
        <f t="shared" si="89"/>
        <v>6.283185307179588</v>
      </c>
      <c r="M289" s="228">
        <f t="shared" si="89"/>
        <v>6.283185307179588</v>
      </c>
      <c r="N289" s="228">
        <f t="shared" si="89"/>
        <v>6.283185307179588</v>
      </c>
      <c r="O289" s="228">
        <f t="shared" si="89"/>
        <v>6.283185307179588</v>
      </c>
      <c r="P289" s="228">
        <f t="shared" si="89"/>
        <v>6.283185307179588</v>
      </c>
      <c r="Q289" s="228">
        <f t="shared" si="89"/>
        <v>6.283185307179588</v>
      </c>
      <c r="R289" s="228">
        <f t="shared" si="89"/>
        <v>6.283185307179588</v>
      </c>
      <c r="S289" s="228">
        <f t="shared" si="89"/>
        <v>6.283185307179588</v>
      </c>
      <c r="T289" s="228">
        <f t="shared" si="89"/>
        <v>6.283185307179588</v>
      </c>
      <c r="U289" s="228">
        <f t="shared" si="89"/>
        <v>6.283185307179588</v>
      </c>
      <c r="V289" s="228">
        <f t="shared" si="89"/>
        <v>6.283185307179588</v>
      </c>
      <c r="BA289" s="238"/>
      <c r="BB289" s="238"/>
      <c r="BC289" s="238"/>
      <c r="BD289" s="238"/>
      <c r="BE289" s="238"/>
      <c r="BF289" s="238"/>
      <c r="BG289" s="238"/>
    </row>
    <row r="290" spans="1:59" s="228" customFormat="1" x14ac:dyDescent="0.2">
      <c r="A290" s="228" t="s">
        <v>323</v>
      </c>
      <c r="B290" s="228">
        <f t="shared" ref="B290:V302" si="90">(B$255*B$251*COS(B259)+B$256*B$252*SIN(B259))+B$240</f>
        <v>0.958763002587665</v>
      </c>
      <c r="C290" s="228">
        <f t="shared" si="90"/>
        <v>0.95899502432129391</v>
      </c>
      <c r="D290" s="228">
        <f t="shared" si="90"/>
        <v>0.95872138409508889</v>
      </c>
      <c r="E290" s="228">
        <f t="shared" si="90"/>
        <v>0.9588725706757466</v>
      </c>
      <c r="F290" s="228">
        <f t="shared" si="90"/>
        <v>0.95880464884403127</v>
      </c>
      <c r="G290" s="228">
        <f t="shared" si="90"/>
        <v>0.95885042056795389</v>
      </c>
      <c r="H290" s="228">
        <f t="shared" si="90"/>
        <v>0.95878056711645288</v>
      </c>
      <c r="I290" s="228">
        <f t="shared" si="90"/>
        <v>0.95883730240406573</v>
      </c>
      <c r="J290" s="228">
        <f t="shared" si="90"/>
        <v>0.95888429334731318</v>
      </c>
      <c r="K290" s="228">
        <f t="shared" si="90"/>
        <v>0.95884361577486388</v>
      </c>
      <c r="L290" s="228">
        <f t="shared" si="90"/>
        <v>0.95883850882681021</v>
      </c>
      <c r="M290" s="228">
        <f t="shared" si="90"/>
        <v>0.95896234849491357</v>
      </c>
      <c r="N290" s="228">
        <f t="shared" si="90"/>
        <v>0.95884219562895867</v>
      </c>
      <c r="O290" s="228">
        <f t="shared" si="90"/>
        <v>0.95886993633942752</v>
      </c>
      <c r="P290" s="228">
        <f t="shared" si="90"/>
        <v>0.95896099067349738</v>
      </c>
      <c r="Q290" s="228">
        <f t="shared" si="90"/>
        <v>0.95913673701672797</v>
      </c>
      <c r="R290" s="228">
        <f t="shared" si="90"/>
        <v>0.9590371464270766</v>
      </c>
      <c r="S290" s="228">
        <f t="shared" si="90"/>
        <v>0.95906169659259666</v>
      </c>
      <c r="T290" s="228">
        <f t="shared" si="90"/>
        <v>0.95883730240406573</v>
      </c>
      <c r="U290" s="228">
        <f t="shared" si="90"/>
        <v>0.95883730240406573</v>
      </c>
      <c r="V290" s="228">
        <f t="shared" si="90"/>
        <v>0.95883730240406573</v>
      </c>
      <c r="BA290" s="238"/>
      <c r="BB290" s="238"/>
      <c r="BC290" s="238"/>
      <c r="BD290" s="238"/>
      <c r="BE290" s="238"/>
      <c r="BF290" s="238"/>
      <c r="BG290" s="238"/>
    </row>
    <row r="291" spans="1:59" s="228" customFormat="1" x14ac:dyDescent="0.2">
      <c r="A291" s="228" t="s">
        <v>324</v>
      </c>
      <c r="B291" s="228">
        <f t="shared" si="90"/>
        <v>0.95874986264750817</v>
      </c>
      <c r="C291" s="228">
        <f t="shared" si="90"/>
        <v>0.95897483740231426</v>
      </c>
      <c r="D291" s="228">
        <f t="shared" si="90"/>
        <v>0.95870372922567326</v>
      </c>
      <c r="E291" s="228">
        <f t="shared" si="90"/>
        <v>0.95885463781987834</v>
      </c>
      <c r="F291" s="228">
        <f t="shared" si="90"/>
        <v>0.95879345591381826</v>
      </c>
      <c r="G291" s="228">
        <f t="shared" si="90"/>
        <v>0.95883061972371175</v>
      </c>
      <c r="H291" s="228">
        <f t="shared" si="90"/>
        <v>0.95876995233501794</v>
      </c>
      <c r="I291" s="228">
        <f t="shared" si="90"/>
        <v>0.95882715625310067</v>
      </c>
      <c r="J291" s="228">
        <f t="shared" si="90"/>
        <v>0.95887100581496443</v>
      </c>
      <c r="K291" s="228">
        <f t="shared" si="90"/>
        <v>0.95883418023110945</v>
      </c>
      <c r="L291" s="228">
        <f t="shared" si="90"/>
        <v>0.95882908601947403</v>
      </c>
      <c r="M291" s="228">
        <f t="shared" si="90"/>
        <v>0.95894594231289343</v>
      </c>
      <c r="N291" s="228">
        <f t="shared" si="90"/>
        <v>0.95882938062239287</v>
      </c>
      <c r="O291" s="228">
        <f t="shared" si="90"/>
        <v>0.95885767473598538</v>
      </c>
      <c r="P291" s="228">
        <f t="shared" si="90"/>
        <v>0.95894912263811649</v>
      </c>
      <c r="Q291" s="228">
        <f t="shared" si="90"/>
        <v>0.95912435469729784</v>
      </c>
      <c r="R291" s="228">
        <f t="shared" si="90"/>
        <v>0.9590222550739228</v>
      </c>
      <c r="S291" s="228">
        <f t="shared" si="90"/>
        <v>0.95904566801610869</v>
      </c>
      <c r="T291" s="228">
        <f t="shared" si="90"/>
        <v>0.95882715625310067</v>
      </c>
      <c r="U291" s="228">
        <f t="shared" si="90"/>
        <v>0.95882715625310067</v>
      </c>
      <c r="V291" s="228">
        <f t="shared" si="90"/>
        <v>0.95882715625310067</v>
      </c>
      <c r="BA291" s="238"/>
      <c r="BB291" s="238"/>
      <c r="BC291" s="238"/>
      <c r="BD291" s="238"/>
      <c r="BE291" s="238"/>
      <c r="BF291" s="238"/>
      <c r="BG291" s="238"/>
    </row>
    <row r="292" spans="1:59" s="228" customFormat="1" x14ac:dyDescent="0.2">
      <c r="A292" s="228" t="s">
        <v>325</v>
      </c>
      <c r="B292" s="228">
        <f t="shared" si="90"/>
        <v>0.95873696209393855</v>
      </c>
      <c r="C292" s="228">
        <f t="shared" si="90"/>
        <v>0.95895333683062201</v>
      </c>
      <c r="D292" s="228">
        <f t="shared" si="90"/>
        <v>0.95868641834686386</v>
      </c>
      <c r="E292" s="228">
        <f t="shared" si="90"/>
        <v>0.95883700400011385</v>
      </c>
      <c r="F292" s="228">
        <f t="shared" si="90"/>
        <v>0.95878297773564702</v>
      </c>
      <c r="G292" s="228">
        <f t="shared" si="90"/>
        <v>0.95880954751895542</v>
      </c>
      <c r="H292" s="228">
        <f t="shared" si="90"/>
        <v>0.95876015516831192</v>
      </c>
      <c r="I292" s="228">
        <f t="shared" si="90"/>
        <v>0.95881713438752081</v>
      </c>
      <c r="J292" s="228">
        <f t="shared" si="90"/>
        <v>0.95885691080084501</v>
      </c>
      <c r="K292" s="228">
        <f t="shared" si="90"/>
        <v>0.9588252197484145</v>
      </c>
      <c r="L292" s="228">
        <f t="shared" si="90"/>
        <v>0.95882015593918546</v>
      </c>
      <c r="M292" s="228">
        <f t="shared" si="90"/>
        <v>0.95892819298132992</v>
      </c>
      <c r="N292" s="228">
        <f t="shared" si="90"/>
        <v>0.95881552759966027</v>
      </c>
      <c r="O292" s="228">
        <f t="shared" si="90"/>
        <v>0.958844874919488</v>
      </c>
      <c r="P292" s="228">
        <f t="shared" si="90"/>
        <v>0.95893653685464519</v>
      </c>
      <c r="Q292" s="228">
        <f t="shared" si="90"/>
        <v>0.95911128163675652</v>
      </c>
      <c r="R292" s="228">
        <f t="shared" si="90"/>
        <v>0.95900581984553002</v>
      </c>
      <c r="S292" s="228">
        <f t="shared" si="90"/>
        <v>0.95902895248689335</v>
      </c>
      <c r="T292" s="228">
        <f t="shared" si="90"/>
        <v>0.95881713438752081</v>
      </c>
      <c r="U292" s="228">
        <f t="shared" si="90"/>
        <v>0.95881713438752081</v>
      </c>
      <c r="V292" s="228">
        <f t="shared" si="90"/>
        <v>0.95881713438752081</v>
      </c>
      <c r="BA292" s="238"/>
      <c r="BB292" s="238"/>
      <c r="BC292" s="238"/>
      <c r="BD292" s="238"/>
      <c r="BE292" s="238"/>
      <c r="BF292" s="238"/>
      <c r="BG292" s="238"/>
    </row>
    <row r="293" spans="1:59" s="228" customFormat="1" x14ac:dyDescent="0.2">
      <c r="A293" s="228" t="s">
        <v>326</v>
      </c>
      <c r="B293" s="228">
        <f t="shared" si="90"/>
        <v>0.95872486474305063</v>
      </c>
      <c r="C293" s="228">
        <f t="shared" si="90"/>
        <v>0.95893146228437143</v>
      </c>
      <c r="D293" s="228">
        <f t="shared" si="90"/>
        <v>0.95867020802713154</v>
      </c>
      <c r="E293" s="228">
        <f t="shared" si="90"/>
        <v>0.95882043989899324</v>
      </c>
      <c r="F293" s="228">
        <f t="shared" si="90"/>
        <v>0.95877367225618348</v>
      </c>
      <c r="G293" s="228">
        <f t="shared" si="90"/>
        <v>0.95878812491014853</v>
      </c>
      <c r="H293" s="228">
        <f t="shared" si="90"/>
        <v>0.95875160379953217</v>
      </c>
      <c r="I293" s="228">
        <f t="shared" si="90"/>
        <v>0.95880767481094231</v>
      </c>
      <c r="J293" s="228">
        <f t="shared" si="90"/>
        <v>0.95884262432470724</v>
      </c>
      <c r="K293" s="228">
        <f t="shared" si="90"/>
        <v>0.95881712594286983</v>
      </c>
      <c r="L293" s="228">
        <f t="shared" si="90"/>
        <v>0.95881210887330426</v>
      </c>
      <c r="M293" s="228">
        <f t="shared" si="90"/>
        <v>0.95890987623118307</v>
      </c>
      <c r="N293" s="228">
        <f t="shared" si="90"/>
        <v>0.9588012420043287</v>
      </c>
      <c r="O293" s="228">
        <f t="shared" si="90"/>
        <v>0.95883209630333677</v>
      </c>
      <c r="P293" s="228">
        <f t="shared" si="90"/>
        <v>0.95892378338221473</v>
      </c>
      <c r="Q293" s="228">
        <f t="shared" si="90"/>
        <v>0.95909808919058104</v>
      </c>
      <c r="R293" s="228">
        <f t="shared" si="90"/>
        <v>0.95898855904024394</v>
      </c>
      <c r="S293" s="228">
        <f t="shared" si="90"/>
        <v>0.9590122805537874</v>
      </c>
      <c r="T293" s="228">
        <f t="shared" si="90"/>
        <v>0.95880767481094231</v>
      </c>
      <c r="U293" s="228">
        <f t="shared" si="90"/>
        <v>0.95880767481094231</v>
      </c>
      <c r="V293" s="228">
        <f t="shared" si="90"/>
        <v>0.95880767481094231</v>
      </c>
      <c r="BA293" s="238"/>
      <c r="BB293" s="238"/>
      <c r="BC293" s="238"/>
      <c r="BD293" s="238"/>
      <c r="BE293" s="238"/>
      <c r="BF293" s="238"/>
      <c r="BG293" s="238"/>
    </row>
    <row r="294" spans="1:59" s="228" customFormat="1" x14ac:dyDescent="0.2">
      <c r="A294" s="228" t="s">
        <v>327</v>
      </c>
      <c r="B294" s="228">
        <f t="shared" si="90"/>
        <v>0.95871409930712803</v>
      </c>
      <c r="C294" s="228">
        <f t="shared" si="90"/>
        <v>0.95891016978619925</v>
      </c>
      <c r="D294" s="228">
        <f t="shared" si="90"/>
        <v>0.95865580673523432</v>
      </c>
      <c r="E294" s="228">
        <f t="shared" si="90"/>
        <v>0.95880566944721901</v>
      </c>
      <c r="F294" s="228">
        <f t="shared" si="90"/>
        <v>0.95876594616953292</v>
      </c>
      <c r="G294" s="228">
        <f t="shared" si="90"/>
        <v>0.95876728816809276</v>
      </c>
      <c r="H294" s="228">
        <f t="shared" si="90"/>
        <v>0.95874467196452806</v>
      </c>
      <c r="I294" s="228">
        <f t="shared" si="90"/>
        <v>0.95879919095225385</v>
      </c>
      <c r="J294" s="228">
        <f t="shared" si="90"/>
        <v>0.95882877077411244</v>
      </c>
      <c r="K294" s="228">
        <f t="shared" si="90"/>
        <v>0.95881025255261632</v>
      </c>
      <c r="L294" s="228">
        <f t="shared" si="90"/>
        <v>0.95880529651722368</v>
      </c>
      <c r="M294" s="228">
        <f t="shared" si="90"/>
        <v>0.95889179259232771</v>
      </c>
      <c r="N294" s="228">
        <f t="shared" si="90"/>
        <v>0.95878714818546373</v>
      </c>
      <c r="O294" s="228">
        <f t="shared" si="90"/>
        <v>0.9588198973743759</v>
      </c>
      <c r="P294" s="228">
        <f t="shared" si="90"/>
        <v>0.95891141960876813</v>
      </c>
      <c r="Q294" s="228">
        <f t="shared" si="90"/>
        <v>0.95908535393197369</v>
      </c>
      <c r="R294" s="228">
        <f t="shared" si="90"/>
        <v>0.95897122703808235</v>
      </c>
      <c r="S294" s="228">
        <f t="shared" si="90"/>
        <v>0.95899638086026839</v>
      </c>
      <c r="T294" s="228">
        <f t="shared" si="90"/>
        <v>0.95879919095225385</v>
      </c>
      <c r="U294" s="228">
        <f t="shared" si="90"/>
        <v>0.95879919095225385</v>
      </c>
      <c r="V294" s="228">
        <f t="shared" si="90"/>
        <v>0.95879919095225385</v>
      </c>
      <c r="BA294" s="238"/>
      <c r="BB294" s="238"/>
      <c r="BC294" s="238"/>
      <c r="BD294" s="238"/>
      <c r="BE294" s="238"/>
      <c r="BF294" s="238"/>
      <c r="BG294" s="238"/>
    </row>
    <row r="295" spans="1:59" s="228" customFormat="1" x14ac:dyDescent="0.2">
      <c r="A295" s="228" t="s">
        <v>328</v>
      </c>
      <c r="B295" s="228">
        <f t="shared" si="90"/>
        <v>0.95870513628737863</v>
      </c>
      <c r="C295" s="228">
        <f t="shared" si="90"/>
        <v>0.95889038992044839</v>
      </c>
      <c r="D295" s="228">
        <f t="shared" si="90"/>
        <v>0.95864384387673307</v>
      </c>
      <c r="E295" s="228">
        <f t="shared" si="90"/>
        <v>0.95879333818440993</v>
      </c>
      <c r="F295" s="228">
        <f t="shared" si="90"/>
        <v>0.95876013714275565</v>
      </c>
      <c r="G295" s="228">
        <f t="shared" si="90"/>
        <v>0.9587479479584019</v>
      </c>
      <c r="H295" s="228">
        <f t="shared" si="90"/>
        <v>0.95873966261775223</v>
      </c>
      <c r="I295" s="228">
        <f t="shared" si="90"/>
        <v>0.95879205359679009</v>
      </c>
      <c r="J295" s="228">
        <f t="shared" si="90"/>
        <v>0.95881595561569832</v>
      </c>
      <c r="K295" s="228">
        <f t="shared" si="90"/>
        <v>0.95880489997779017</v>
      </c>
      <c r="L295" s="228">
        <f t="shared" si="90"/>
        <v>0.9588000166035936</v>
      </c>
      <c r="M295" s="228">
        <f t="shared" si="90"/>
        <v>0.95887473240655674</v>
      </c>
      <c r="N295" s="228">
        <f t="shared" si="90"/>
        <v>0.95877386211057969</v>
      </c>
      <c r="O295" s="228">
        <f t="shared" si="90"/>
        <v>0.95880881128433804</v>
      </c>
      <c r="P295" s="228">
        <f t="shared" si="90"/>
        <v>0.95889998589053305</v>
      </c>
      <c r="Q295" s="228">
        <f t="shared" si="90"/>
        <v>0.95907363245284616</v>
      </c>
      <c r="R295" s="228">
        <f t="shared" si="90"/>
        <v>0.95895458133070766</v>
      </c>
      <c r="S295" s="228">
        <f t="shared" si="90"/>
        <v>0.95898194829923822</v>
      </c>
      <c r="T295" s="228">
        <f t="shared" si="90"/>
        <v>0.95879205359679009</v>
      </c>
      <c r="U295" s="228">
        <f t="shared" si="90"/>
        <v>0.95879205359679009</v>
      </c>
      <c r="V295" s="228">
        <f t="shared" si="90"/>
        <v>0.95879205359679009</v>
      </c>
      <c r="BA295" s="238"/>
      <c r="BB295" s="238"/>
      <c r="BC295" s="238"/>
      <c r="BD295" s="238"/>
      <c r="BE295" s="238"/>
      <c r="BF295" s="238"/>
      <c r="BG295" s="238"/>
    </row>
    <row r="296" spans="1:59" s="228" customFormat="1" x14ac:dyDescent="0.2">
      <c r="A296" s="228" t="s">
        <v>329</v>
      </c>
      <c r="B296" s="228">
        <f t="shared" si="90"/>
        <v>0.95869836741077497</v>
      </c>
      <c r="C296" s="228">
        <f t="shared" si="90"/>
        <v>0.95887298716216662</v>
      </c>
      <c r="D296" s="228">
        <f t="shared" si="90"/>
        <v>0.95863484228594864</v>
      </c>
      <c r="E296" s="228">
        <f t="shared" si="90"/>
        <v>0.95878398504592288</v>
      </c>
      <c r="F296" s="228">
        <f t="shared" si="90"/>
        <v>0.95875649905819693</v>
      </c>
      <c r="G296" s="228">
        <f t="shared" si="90"/>
        <v>0.9587309495410441</v>
      </c>
      <c r="H296" s="228">
        <f t="shared" si="90"/>
        <v>0.95873679469169615</v>
      </c>
      <c r="I296" s="228">
        <f t="shared" si="90"/>
        <v>0.95878657468123374</v>
      </c>
      <c r="J296" s="228">
        <f t="shared" si="90"/>
        <v>0.95880473893338158</v>
      </c>
      <c r="K296" s="228">
        <f t="shared" si="90"/>
        <v>0.95880130215159576</v>
      </c>
      <c r="L296" s="228">
        <f t="shared" si="90"/>
        <v>0.95879649988997562</v>
      </c>
      <c r="M296" s="228">
        <f t="shared" si="90"/>
        <v>0.95885944128585243</v>
      </c>
      <c r="N296" s="228">
        <f t="shared" si="90"/>
        <v>0.95876196444490258</v>
      </c>
      <c r="O296" s="228">
        <f t="shared" si="90"/>
        <v>0.95879932254855482</v>
      </c>
      <c r="P296" s="228">
        <f t="shared" si="90"/>
        <v>0.95888998193586128</v>
      </c>
      <c r="Q296" s="228">
        <f t="shared" si="90"/>
        <v>0.95906343703808228</v>
      </c>
      <c r="R296" s="228">
        <f t="shared" si="90"/>
        <v>0.95893934941540715</v>
      </c>
      <c r="S296" s="228">
        <f t="shared" si="90"/>
        <v>0.95896961364286903</v>
      </c>
      <c r="T296" s="228">
        <f t="shared" si="90"/>
        <v>0.95878657468123374</v>
      </c>
      <c r="U296" s="228">
        <f t="shared" si="90"/>
        <v>0.95878657468123374</v>
      </c>
      <c r="V296" s="228">
        <f t="shared" si="90"/>
        <v>0.95878657468123374</v>
      </c>
      <c r="BA296" s="238"/>
      <c r="BB296" s="238"/>
      <c r="BC296" s="238"/>
      <c r="BD296" s="238"/>
      <c r="BE296" s="238"/>
      <c r="BF296" s="238"/>
      <c r="BG296" s="238"/>
    </row>
    <row r="297" spans="1:59" s="228" customFormat="1" x14ac:dyDescent="0.2">
      <c r="A297" s="228" t="s">
        <v>330</v>
      </c>
      <c r="B297" s="228">
        <f t="shared" si="90"/>
        <v>0.95869408850970528</v>
      </c>
      <c r="C297" s="228">
        <f t="shared" si="90"/>
        <v>0.95885872209539835</v>
      </c>
      <c r="D297" s="228">
        <f t="shared" si="90"/>
        <v>0.95862919537559255</v>
      </c>
      <c r="E297" s="228">
        <f t="shared" si="90"/>
        <v>0.9587780188087911</v>
      </c>
      <c r="F297" s="228">
        <f t="shared" si="90"/>
        <v>0.95875519091760919</v>
      </c>
      <c r="G297" s="228">
        <f t="shared" si="90"/>
        <v>0.95871703582842527</v>
      </c>
      <c r="H297" s="228">
        <f t="shared" si="90"/>
        <v>0.95873619352849027</v>
      </c>
      <c r="I297" s="228">
        <f t="shared" si="90"/>
        <v>0.95878299366048514</v>
      </c>
      <c r="J297" s="228">
        <f t="shared" si="90"/>
        <v>0.9587956109500031</v>
      </c>
      <c r="K297" s="228">
        <f t="shared" si="90"/>
        <v>0.95879961631630206</v>
      </c>
      <c r="L297" s="228">
        <f t="shared" si="90"/>
        <v>0.95879490007362989</v>
      </c>
      <c r="M297" s="228">
        <f t="shared" si="90"/>
        <v>0.95884658752556429</v>
      </c>
      <c r="N297" s="228">
        <f t="shared" si="90"/>
        <v>0.95875197517351374</v>
      </c>
      <c r="O297" s="228">
        <f t="shared" si="90"/>
        <v>0.95879184587031185</v>
      </c>
      <c r="P297" s="228">
        <f t="shared" si="90"/>
        <v>0.95888184496557649</v>
      </c>
      <c r="Q297" s="228">
        <f t="shared" si="90"/>
        <v>0.95905521327623022</v>
      </c>
      <c r="R297" s="228">
        <f t="shared" si="90"/>
        <v>0.95892619699997039</v>
      </c>
      <c r="S297" s="228">
        <f t="shared" si="90"/>
        <v>0.95895991597483243</v>
      </c>
      <c r="T297" s="228">
        <f t="shared" si="90"/>
        <v>0.95878299366048514</v>
      </c>
      <c r="U297" s="228">
        <f t="shared" si="90"/>
        <v>0.95878299366048514</v>
      </c>
      <c r="V297" s="228">
        <f t="shared" si="90"/>
        <v>0.95878299366048514</v>
      </c>
      <c r="BA297" s="238"/>
      <c r="BB297" s="238"/>
      <c r="BC297" s="238"/>
      <c r="BD297" s="238"/>
      <c r="BE297" s="238"/>
      <c r="BF297" s="238"/>
      <c r="BG297" s="238"/>
    </row>
    <row r="298" spans="1:59" s="228" customFormat="1" x14ac:dyDescent="0.2">
      <c r="A298" s="228" t="s">
        <v>331</v>
      </c>
      <c r="B298" s="228">
        <f t="shared" si="90"/>
        <v>0.95869248659267869</v>
      </c>
      <c r="C298" s="228">
        <f t="shared" si="90"/>
        <v>0.95884821817201282</v>
      </c>
      <c r="D298" s="228">
        <f t="shared" si="90"/>
        <v>0.95862714994274434</v>
      </c>
      <c r="E298" s="228">
        <f t="shared" si="90"/>
        <v>0.95877570022620628</v>
      </c>
      <c r="F298" s="228">
        <f t="shared" si="90"/>
        <v>0.95875626989301332</v>
      </c>
      <c r="G298" s="228">
        <f t="shared" si="90"/>
        <v>0.9587068149165523</v>
      </c>
      <c r="H298" s="228">
        <f t="shared" si="90"/>
        <v>0.95873788540185134</v>
      </c>
      <c r="I298" s="228">
        <f t="shared" si="90"/>
        <v>0.9587814670423348</v>
      </c>
      <c r="J298" s="228">
        <f t="shared" si="90"/>
        <v>0.95878897060223733</v>
      </c>
      <c r="K298" s="228">
        <f t="shared" si="90"/>
        <v>0.95879991615100091</v>
      </c>
      <c r="L298" s="228">
        <f t="shared" si="90"/>
        <v>0.95879528707420736</v>
      </c>
      <c r="M298" s="228">
        <f t="shared" si="90"/>
        <v>0.95883673289669613</v>
      </c>
      <c r="N298" s="228">
        <f t="shared" si="90"/>
        <v>0.95874433087550681</v>
      </c>
      <c r="O298" s="228">
        <f t="shared" si="90"/>
        <v>0.95878670801632571</v>
      </c>
      <c r="P298" s="228">
        <f t="shared" si="90"/>
        <v>0.95887593060432552</v>
      </c>
      <c r="Q298" s="228">
        <f t="shared" si="90"/>
        <v>0.9590493205851448</v>
      </c>
      <c r="R298" s="228">
        <f t="shared" si="90"/>
        <v>0.95891569890806416</v>
      </c>
      <c r="S298" s="228">
        <f t="shared" si="90"/>
        <v>0.95895327912975625</v>
      </c>
      <c r="T298" s="228">
        <f t="shared" si="90"/>
        <v>0.9587814670423348</v>
      </c>
      <c r="U298" s="228">
        <f t="shared" si="90"/>
        <v>0.9587814670423348</v>
      </c>
      <c r="V298" s="228">
        <f t="shared" si="90"/>
        <v>0.9587814670423348</v>
      </c>
      <c r="BA298" s="238"/>
      <c r="BB298" s="238"/>
      <c r="BC298" s="238"/>
      <c r="BD298" s="238"/>
      <c r="BE298" s="238"/>
      <c r="BF298" s="238"/>
      <c r="BG298" s="238"/>
    </row>
    <row r="299" spans="1:59" s="228" customFormat="1" x14ac:dyDescent="0.2">
      <c r="A299" s="228" t="s">
        <v>332</v>
      </c>
      <c r="B299" s="228">
        <f t="shared" si="90"/>
        <v>0.95869363167115618</v>
      </c>
      <c r="C299" s="228">
        <f t="shared" si="90"/>
        <v>0.95884193446386534</v>
      </c>
      <c r="D299" s="228">
        <f t="shared" si="90"/>
        <v>0.95862879538263457</v>
      </c>
      <c r="E299" s="228">
        <f t="shared" si="90"/>
        <v>0.95877713063135328</v>
      </c>
      <c r="F299" s="228">
        <f t="shared" si="90"/>
        <v>0.95875968882800677</v>
      </c>
      <c r="G299" s="228">
        <f t="shared" si="90"/>
        <v>0.9587007335083193</v>
      </c>
      <c r="H299" s="228">
        <f t="shared" si="90"/>
        <v>0.9587417963687952</v>
      </c>
      <c r="I299" s="228">
        <f t="shared" si="90"/>
        <v>0.95878206154732148</v>
      </c>
      <c r="J299" s="228">
        <f t="shared" si="90"/>
        <v>0.95878510810514561</v>
      </c>
      <c r="K299" s="228">
        <f t="shared" si="90"/>
        <v>0.95880218855147736</v>
      </c>
      <c r="L299" s="228">
        <f t="shared" si="90"/>
        <v>0.958797643977926</v>
      </c>
      <c r="M299" s="228">
        <f t="shared" si="90"/>
        <v>0.95883030809381731</v>
      </c>
      <c r="N299" s="228">
        <f t="shared" si="90"/>
        <v>0.95873936564338602</v>
      </c>
      <c r="O299" s="228">
        <f t="shared" si="90"/>
        <v>0.95878413353546943</v>
      </c>
      <c r="P299" s="228">
        <f t="shared" si="90"/>
        <v>0.95887249733807522</v>
      </c>
      <c r="Q299" s="228">
        <f t="shared" si="90"/>
        <v>0.95904601650370291</v>
      </c>
      <c r="R299" s="228">
        <f t="shared" si="90"/>
        <v>0.95890831395668019</v>
      </c>
      <c r="S299" s="228">
        <f t="shared" si="90"/>
        <v>0.95894999316961738</v>
      </c>
      <c r="T299" s="228">
        <f t="shared" si="90"/>
        <v>0.95878206154732148</v>
      </c>
      <c r="U299" s="228">
        <f t="shared" si="90"/>
        <v>0.95878206154732148</v>
      </c>
      <c r="V299" s="228">
        <f t="shared" si="90"/>
        <v>0.95878206154732148</v>
      </c>
      <c r="BA299" s="238"/>
      <c r="BB299" s="238"/>
      <c r="BC299" s="238"/>
      <c r="BD299" s="238"/>
      <c r="BE299" s="238"/>
      <c r="BF299" s="238"/>
      <c r="BG299" s="238"/>
    </row>
    <row r="300" spans="1:59" s="228" customFormat="1" x14ac:dyDescent="0.2">
      <c r="A300" s="228" t="s">
        <v>333</v>
      </c>
      <c r="B300" s="228">
        <f t="shared" si="90"/>
        <v>0.95869747369971359</v>
      </c>
      <c r="C300" s="228">
        <f t="shared" si="90"/>
        <v>0.95884014559915465</v>
      </c>
      <c r="D300" s="228">
        <f t="shared" si="90"/>
        <v>0.95863405978164429</v>
      </c>
      <c r="E300" s="228">
        <f t="shared" si="90"/>
        <v>0.95878224750866337</v>
      </c>
      <c r="F300" s="228">
        <f t="shared" si="90"/>
        <v>0.95876529829872448</v>
      </c>
      <c r="G300" s="228">
        <f t="shared" si="90"/>
        <v>0.95869905739044803</v>
      </c>
      <c r="H300" s="228">
        <f t="shared" si="90"/>
        <v>0.95874775550129931</v>
      </c>
      <c r="I300" s="228">
        <f t="shared" si="90"/>
        <v>0.95878475119272433</v>
      </c>
      <c r="J300" s="228">
        <f t="shared" si="90"/>
        <v>0.95878419226838518</v>
      </c>
      <c r="K300" s="228">
        <f t="shared" si="90"/>
        <v>0.95880633420292616</v>
      </c>
      <c r="L300" s="228">
        <f t="shared" si="90"/>
        <v>0.95880186777678333</v>
      </c>
      <c r="M300" s="228">
        <f t="shared" si="90"/>
        <v>0.95882759391164318</v>
      </c>
      <c r="N300" s="228">
        <f t="shared" si="90"/>
        <v>0.95873729648162098</v>
      </c>
      <c r="O300" s="228">
        <f t="shared" si="90"/>
        <v>0.95878423494491039</v>
      </c>
      <c r="P300" s="228">
        <f t="shared" si="90"/>
        <v>0.95887169521703552</v>
      </c>
      <c r="Q300" s="228">
        <f t="shared" si="90"/>
        <v>0.95904544543611814</v>
      </c>
      <c r="R300" s="228">
        <f t="shared" si="90"/>
        <v>0.95890436490363096</v>
      </c>
      <c r="S300" s="228">
        <f t="shared" si="90"/>
        <v>0.95895020170664158</v>
      </c>
      <c r="T300" s="228">
        <f t="shared" si="90"/>
        <v>0.95878475119272433</v>
      </c>
      <c r="U300" s="228">
        <f t="shared" si="90"/>
        <v>0.95878475119272433</v>
      </c>
      <c r="V300" s="228">
        <f t="shared" si="90"/>
        <v>0.95878475119272433</v>
      </c>
      <c r="BA300" s="238"/>
      <c r="BB300" s="238"/>
      <c r="BC300" s="238"/>
      <c r="BD300" s="238"/>
      <c r="BE300" s="238"/>
      <c r="BF300" s="238"/>
      <c r="BG300" s="238"/>
    </row>
    <row r="301" spans="1:59" s="228" customFormat="1" x14ac:dyDescent="0.2">
      <c r="A301" s="228" t="s">
        <v>334</v>
      </c>
      <c r="B301" s="228">
        <f t="shared" si="90"/>
        <v>0.95870384476326675</v>
      </c>
      <c r="C301" s="228">
        <f t="shared" si="90"/>
        <v>0.95884292975985241</v>
      </c>
      <c r="D301" s="228">
        <f t="shared" si="90"/>
        <v>0.95864271306027538</v>
      </c>
      <c r="E301" s="228">
        <f t="shared" si="90"/>
        <v>0.95879082722604458</v>
      </c>
      <c r="F301" s="228">
        <f t="shared" si="90"/>
        <v>0.95877285314437866</v>
      </c>
      <c r="G301" s="228">
        <f t="shared" si="90"/>
        <v>0.95870185981733236</v>
      </c>
      <c r="H301" s="228">
        <f t="shared" si="90"/>
        <v>0.95875550235667817</v>
      </c>
      <c r="I301" s="228">
        <f t="shared" si="90"/>
        <v>0.95878941842813303</v>
      </c>
      <c r="J301" s="228">
        <f t="shared" si="90"/>
        <v>0.95878626311841719</v>
      </c>
      <c r="K301" s="228">
        <f t="shared" si="90"/>
        <v>0.95881217192048618</v>
      </c>
      <c r="L301" s="228">
        <f t="shared" si="90"/>
        <v>0.95880777387050153</v>
      </c>
      <c r="M301" s="228">
        <f t="shared" si="90"/>
        <v>0.95882870897295902</v>
      </c>
      <c r="N301" s="228">
        <f t="shared" si="90"/>
        <v>0.95873821382250968</v>
      </c>
      <c r="O301" s="228">
        <f t="shared" si="90"/>
        <v>0.95878700781256931</v>
      </c>
      <c r="P301" s="228">
        <f t="shared" si="90"/>
        <v>0.95887355929774487</v>
      </c>
      <c r="Q301" s="228">
        <f t="shared" si="90"/>
        <v>0.95904763234078438</v>
      </c>
      <c r="R301" s="228">
        <f t="shared" si="90"/>
        <v>0.95890402434148436</v>
      </c>
      <c r="S301" s="228">
        <f t="shared" si="90"/>
        <v>0.95895389562676037</v>
      </c>
      <c r="T301" s="228">
        <f t="shared" si="90"/>
        <v>0.95878941842813303</v>
      </c>
      <c r="U301" s="228">
        <f t="shared" si="90"/>
        <v>0.95878941842813303</v>
      </c>
      <c r="V301" s="228">
        <f t="shared" si="90"/>
        <v>0.95878941842813303</v>
      </c>
      <c r="BA301" s="238"/>
      <c r="BB301" s="238"/>
      <c r="BC301" s="238"/>
      <c r="BD301" s="238"/>
      <c r="BE301" s="238"/>
      <c r="BF301" s="238"/>
      <c r="BG301" s="238"/>
    </row>
    <row r="302" spans="1:59" s="228" customFormat="1" x14ac:dyDescent="0.2">
      <c r="A302" s="228" t="s">
        <v>335</v>
      </c>
      <c r="B302" s="228">
        <f t="shared" si="90"/>
        <v>0.9587124664157668</v>
      </c>
      <c r="C302" s="228">
        <f t="shared" si="90"/>
        <v>0.9588501652647764</v>
      </c>
      <c r="D302" s="228">
        <f t="shared" si="90"/>
        <v>0.95865437702872869</v>
      </c>
      <c r="E302" s="228">
        <f t="shared" ref="E302:V317" si="91">(E$255*E$251*COS(E271)+E$256*E$252*SIN(E271))+E$240</f>
        <v>0.95880249480867719</v>
      </c>
      <c r="F302" s="228">
        <f t="shared" si="91"/>
        <v>0.95878202318196215</v>
      </c>
      <c r="G302" s="228">
        <f t="shared" si="91"/>
        <v>0.95870901830946986</v>
      </c>
      <c r="H302" s="228">
        <f t="shared" si="91"/>
        <v>0.95876469836017819</v>
      </c>
      <c r="I302" s="228">
        <f t="shared" si="91"/>
        <v>0.95879585927296429</v>
      </c>
      <c r="J302" s="228">
        <f t="shared" si="91"/>
        <v>0.95879123014915812</v>
      </c>
      <c r="K302" s="228">
        <f t="shared" si="91"/>
        <v>0.95881944656788753</v>
      </c>
      <c r="L302" s="228">
        <f t="shared" si="91"/>
        <v>0.95881510413444437</v>
      </c>
      <c r="M302" s="228">
        <f t="shared" si="91"/>
        <v>0.95883360454423439</v>
      </c>
      <c r="N302" s="228">
        <f t="shared" si="91"/>
        <v>0.95874207757385344</v>
      </c>
      <c r="O302" s="228">
        <f t="shared" si="91"/>
        <v>0.95879233095082383</v>
      </c>
      <c r="P302" s="228">
        <f t="shared" si="91"/>
        <v>0.95887800811093127</v>
      </c>
      <c r="Q302" s="228">
        <f t="shared" si="91"/>
        <v>0.95905248163947365</v>
      </c>
      <c r="R302" s="228">
        <f t="shared" si="91"/>
        <v>0.95890730715444039</v>
      </c>
      <c r="S302" s="228">
        <f t="shared" si="91"/>
        <v>0.9589609134879391</v>
      </c>
      <c r="T302" s="228">
        <f t="shared" si="91"/>
        <v>0.95879585927296429</v>
      </c>
      <c r="U302" s="228">
        <f t="shared" si="91"/>
        <v>0.95879585927296429</v>
      </c>
      <c r="V302" s="228">
        <f t="shared" si="91"/>
        <v>0.95879585927296429</v>
      </c>
      <c r="BA302" s="238"/>
      <c r="BB302" s="238"/>
      <c r="BC302" s="238"/>
      <c r="BD302" s="238"/>
      <c r="BE302" s="238"/>
      <c r="BF302" s="238"/>
      <c r="BG302" s="238"/>
    </row>
    <row r="303" spans="1:59" s="228" customFormat="1" x14ac:dyDescent="0.2">
      <c r="A303" s="228" t="s">
        <v>336</v>
      </c>
      <c r="B303" s="228">
        <f t="shared" ref="B303:Q318" si="92">(B$255*B$251*COS(B272)+B$256*B$252*SIN(B272))+B$240</f>
        <v>0.95872296184962802</v>
      </c>
      <c r="C303" s="228">
        <f t="shared" si="92"/>
        <v>0.95886153588764145</v>
      </c>
      <c r="D303" s="228">
        <f t="shared" si="92"/>
        <v>0.95866854191561279</v>
      </c>
      <c r="E303" s="228">
        <f t="shared" si="92"/>
        <v>0.95881674032721309</v>
      </c>
      <c r="F303" s="228">
        <f t="shared" si="92"/>
        <v>0.95879240763682982</v>
      </c>
      <c r="G303" s="228">
        <f t="shared" si="92"/>
        <v>0.95872022000640378</v>
      </c>
      <c r="H303" s="228">
        <f t="shared" si="92"/>
        <v>0.95877494160231924</v>
      </c>
      <c r="I303" s="228">
        <f t="shared" si="92"/>
        <v>0.95880379223139245</v>
      </c>
      <c r="J303" s="228">
        <f t="shared" si="92"/>
        <v>0.95879887627753013</v>
      </c>
      <c r="K303" s="228">
        <f t="shared" si="91"/>
        <v>0.95882784020813105</v>
      </c>
      <c r="L303" s="228">
        <f t="shared" si="91"/>
        <v>0.95882353820090305</v>
      </c>
      <c r="M303" s="228">
        <f t="shared" si="91"/>
        <v>0.95884206666551319</v>
      </c>
      <c r="N303" s="228">
        <f t="shared" si="91"/>
        <v>0.95874871887117807</v>
      </c>
      <c r="O303" s="228">
        <f t="shared" si="91"/>
        <v>0.95879997171298892</v>
      </c>
      <c r="P303" s="228">
        <f t="shared" si="91"/>
        <v>0.95888484722211076</v>
      </c>
      <c r="Q303" s="228">
        <f t="shared" si="91"/>
        <v>0.95905978139456372</v>
      </c>
      <c r="R303" s="228">
        <f t="shared" si="91"/>
        <v>0.95891406986782013</v>
      </c>
      <c r="S303" s="228">
        <f t="shared" si="91"/>
        <v>0.95897094857596887</v>
      </c>
      <c r="T303" s="228">
        <f t="shared" si="91"/>
        <v>0.95880379223139245</v>
      </c>
      <c r="U303" s="228">
        <f t="shared" si="91"/>
        <v>0.95880379223139245</v>
      </c>
      <c r="V303" s="228">
        <f t="shared" si="91"/>
        <v>0.95880379223139245</v>
      </c>
      <c r="BA303" s="238"/>
      <c r="BB303" s="238"/>
      <c r="BC303" s="238"/>
      <c r="BD303" s="238"/>
      <c r="BE303" s="238"/>
      <c r="BF303" s="238"/>
      <c r="BG303" s="238"/>
    </row>
    <row r="304" spans="1:59" s="228" customFormat="1" x14ac:dyDescent="0.2">
      <c r="A304" s="228" t="s">
        <v>337</v>
      </c>
      <c r="B304" s="228">
        <f t="shared" si="92"/>
        <v>0.9587348723640281</v>
      </c>
      <c r="C304" s="228">
        <f t="shared" si="92"/>
        <v>0.95887654467766614</v>
      </c>
      <c r="D304" s="228">
        <f t="shared" si="92"/>
        <v>0.95868458864740025</v>
      </c>
      <c r="E304" s="228">
        <f t="shared" si="92"/>
        <v>0.95883294118413442</v>
      </c>
      <c r="F304" s="228">
        <f t="shared" si="92"/>
        <v>0.95880355265847395</v>
      </c>
      <c r="G304" s="228">
        <f t="shared" si="92"/>
        <v>0.95873497534022656</v>
      </c>
      <c r="H304" s="228">
        <f t="shared" si="92"/>
        <v>0.95878578440426698</v>
      </c>
      <c r="I304" s="228">
        <f t="shared" si="92"/>
        <v>0.95881287059506748</v>
      </c>
      <c r="J304" s="228">
        <f t="shared" si="92"/>
        <v>0.95880886733103321</v>
      </c>
      <c r="K304" s="228">
        <f t="shared" si="91"/>
        <v>0.95883698599886091</v>
      </c>
      <c r="L304" s="228">
        <f t="shared" si="91"/>
        <v>0.95883270746070226</v>
      </c>
      <c r="M304" s="228">
        <f t="shared" si="91"/>
        <v>0.95885372550148973</v>
      </c>
      <c r="N304" s="228">
        <f t="shared" si="91"/>
        <v>0.95875784745792225</v>
      </c>
      <c r="O304" s="228">
        <f t="shared" si="91"/>
        <v>0.95880959616109362</v>
      </c>
      <c r="P304" s="228">
        <f t="shared" si="91"/>
        <v>0.95889377772930706</v>
      </c>
      <c r="Q304" s="228">
        <f t="shared" si="91"/>
        <v>0.95906921257172917</v>
      </c>
      <c r="R304" s="228">
        <f t="shared" si="91"/>
        <v>0.95892401691859797</v>
      </c>
      <c r="S304" s="228">
        <f t="shared" si="91"/>
        <v>0.958983562309349</v>
      </c>
      <c r="T304" s="228">
        <f t="shared" si="91"/>
        <v>0.95881287059506748</v>
      </c>
      <c r="U304" s="228">
        <f t="shared" si="91"/>
        <v>0.95881287059506748</v>
      </c>
      <c r="V304" s="228">
        <f t="shared" si="91"/>
        <v>0.95881287059506748</v>
      </c>
      <c r="BA304" s="238"/>
      <c r="BB304" s="238"/>
      <c r="BC304" s="238"/>
      <c r="BD304" s="238"/>
      <c r="BE304" s="238"/>
      <c r="BF304" s="238"/>
      <c r="BG304" s="238"/>
    </row>
    <row r="305" spans="1:59" s="228" customFormat="1" x14ac:dyDescent="0.2">
      <c r="A305" s="228" t="s">
        <v>338</v>
      </c>
      <c r="B305" s="228">
        <f t="shared" si="92"/>
        <v>0.95874767741233491</v>
      </c>
      <c r="C305" s="228">
        <f t="shared" si="92"/>
        <v>0.95889453567870619</v>
      </c>
      <c r="D305" s="228">
        <f t="shared" si="92"/>
        <v>0.9587018159049111</v>
      </c>
      <c r="E305" s="228">
        <f t="shared" si="92"/>
        <v>0.95885038932425348</v>
      </c>
      <c r="F305" s="228">
        <f t="shared" si="92"/>
        <v>0.9588149711559687</v>
      </c>
      <c r="G305" s="228">
        <f t="shared" si="92"/>
        <v>0.95875263943204614</v>
      </c>
      <c r="H305" s="228">
        <f t="shared" si="92"/>
        <v>0.95879675288354704</v>
      </c>
      <c r="I305" s="228">
        <f t="shared" si="92"/>
        <v>0.95882269759593419</v>
      </c>
      <c r="J305" s="228">
        <f t="shared" si="92"/>
        <v>0.9588207666526869</v>
      </c>
      <c r="K305" s="228">
        <f t="shared" si="91"/>
        <v>0.95884648422513608</v>
      </c>
      <c r="L305" s="228">
        <f t="shared" si="91"/>
        <v>0.95884221117318968</v>
      </c>
      <c r="M305" s="228">
        <f t="shared" si="91"/>
        <v>0.95886807150508646</v>
      </c>
      <c r="N305" s="228">
        <f t="shared" si="91"/>
        <v>0.95876906437104126</v>
      </c>
      <c r="O305" s="228">
        <f t="shared" si="91"/>
        <v>0.95882078366057244</v>
      </c>
      <c r="P305" s="228">
        <f t="shared" si="91"/>
        <v>0.95890440932650256</v>
      </c>
      <c r="Q305" s="228">
        <f t="shared" si="91"/>
        <v>0.95908036298327193</v>
      </c>
      <c r="R305" s="228">
        <f t="shared" si="91"/>
        <v>0.95893671357292343</v>
      </c>
      <c r="S305" s="228">
        <f t="shared" si="91"/>
        <v>0.95899820340740338</v>
      </c>
      <c r="T305" s="228">
        <f t="shared" si="91"/>
        <v>0.95882269759593419</v>
      </c>
      <c r="U305" s="228">
        <f t="shared" si="91"/>
        <v>0.95882269759593419</v>
      </c>
      <c r="V305" s="228">
        <f t="shared" si="91"/>
        <v>0.95882269759593419</v>
      </c>
      <c r="BA305" s="238"/>
      <c r="BB305" s="238"/>
      <c r="BC305" s="238"/>
      <c r="BD305" s="238"/>
      <c r="BE305" s="238"/>
      <c r="BF305" s="238"/>
      <c r="BG305" s="238"/>
    </row>
    <row r="306" spans="1:59" s="228" customFormat="1" x14ac:dyDescent="0.2">
      <c r="A306" s="228" t="s">
        <v>339</v>
      </c>
      <c r="B306" s="228">
        <f t="shared" si="92"/>
        <v>0.95876081735249175</v>
      </c>
      <c r="C306" s="228">
        <f t="shared" si="92"/>
        <v>0.95891472259768584</v>
      </c>
      <c r="D306" s="228">
        <f t="shared" si="92"/>
        <v>0.95871947077432673</v>
      </c>
      <c r="E306" s="228">
        <f t="shared" si="92"/>
        <v>0.95886832218012175</v>
      </c>
      <c r="F306" s="228">
        <f t="shared" si="92"/>
        <v>0.95882616408618171</v>
      </c>
      <c r="G306" s="228">
        <f t="shared" si="92"/>
        <v>0.95877244027628827</v>
      </c>
      <c r="H306" s="228">
        <f t="shared" si="92"/>
        <v>0.95880736766498198</v>
      </c>
      <c r="I306" s="228">
        <f t="shared" si="92"/>
        <v>0.95883284374689925</v>
      </c>
      <c r="J306" s="228">
        <f t="shared" si="92"/>
        <v>0.95883405418503564</v>
      </c>
      <c r="K306" s="228">
        <f t="shared" si="91"/>
        <v>0.95885591976889051</v>
      </c>
      <c r="L306" s="228">
        <f t="shared" si="91"/>
        <v>0.95885163398052586</v>
      </c>
      <c r="M306" s="228">
        <f t="shared" si="91"/>
        <v>0.95888447768710661</v>
      </c>
      <c r="N306" s="228">
        <f t="shared" si="91"/>
        <v>0.95878187937760706</v>
      </c>
      <c r="O306" s="228">
        <f t="shared" si="91"/>
        <v>0.95883304526401458</v>
      </c>
      <c r="P306" s="228">
        <f t="shared" si="91"/>
        <v>0.95891627736188345</v>
      </c>
      <c r="Q306" s="228">
        <f t="shared" si="91"/>
        <v>0.95909274530270205</v>
      </c>
      <c r="R306" s="228">
        <f t="shared" si="91"/>
        <v>0.95895160492607723</v>
      </c>
      <c r="S306" s="228">
        <f t="shared" si="91"/>
        <v>0.95901423198389135</v>
      </c>
      <c r="T306" s="228">
        <f t="shared" si="91"/>
        <v>0.95883284374689925</v>
      </c>
      <c r="U306" s="228">
        <f t="shared" si="91"/>
        <v>0.95883284374689925</v>
      </c>
      <c r="V306" s="228">
        <f t="shared" si="91"/>
        <v>0.95883284374689925</v>
      </c>
      <c r="BA306" s="238"/>
      <c r="BB306" s="238"/>
      <c r="BC306" s="238"/>
      <c r="BD306" s="238"/>
      <c r="BE306" s="238"/>
      <c r="BF306" s="238"/>
      <c r="BG306" s="238"/>
    </row>
    <row r="307" spans="1:59" s="228" customFormat="1" x14ac:dyDescent="0.2">
      <c r="A307" s="228" t="s">
        <v>340</v>
      </c>
      <c r="B307" s="228">
        <f t="shared" si="92"/>
        <v>0.95877371790606136</v>
      </c>
      <c r="C307" s="228">
        <f t="shared" si="92"/>
        <v>0.9589362231693781</v>
      </c>
      <c r="D307" s="228">
        <f t="shared" si="92"/>
        <v>0.95873678165313614</v>
      </c>
      <c r="E307" s="228">
        <f t="shared" si="92"/>
        <v>0.95888595599988624</v>
      </c>
      <c r="F307" s="228">
        <f t="shared" si="92"/>
        <v>0.95883664226435295</v>
      </c>
      <c r="G307" s="228">
        <f t="shared" si="92"/>
        <v>0.95879351248104461</v>
      </c>
      <c r="H307" s="228">
        <f t="shared" si="92"/>
        <v>0.958817164831688</v>
      </c>
      <c r="I307" s="228">
        <f t="shared" si="92"/>
        <v>0.95884286561247911</v>
      </c>
      <c r="J307" s="228">
        <f t="shared" si="92"/>
        <v>0.95884814919915506</v>
      </c>
      <c r="K307" s="228">
        <f t="shared" si="91"/>
        <v>0.95886488025158545</v>
      </c>
      <c r="L307" s="228">
        <f t="shared" si="91"/>
        <v>0.95886056406081444</v>
      </c>
      <c r="M307" s="228">
        <f t="shared" si="91"/>
        <v>0.95890222701867012</v>
      </c>
      <c r="N307" s="228">
        <f t="shared" si="91"/>
        <v>0.95879573240033966</v>
      </c>
      <c r="O307" s="228">
        <f t="shared" si="91"/>
        <v>0.95884584508051196</v>
      </c>
      <c r="P307" s="228">
        <f t="shared" si="91"/>
        <v>0.95892886314535475</v>
      </c>
      <c r="Q307" s="228">
        <f t="shared" si="91"/>
        <v>0.95910581836324338</v>
      </c>
      <c r="R307" s="228">
        <f t="shared" si="91"/>
        <v>0.95896804015447001</v>
      </c>
      <c r="S307" s="228">
        <f t="shared" si="91"/>
        <v>0.95903094751310669</v>
      </c>
      <c r="T307" s="228">
        <f t="shared" si="91"/>
        <v>0.95884286561247911</v>
      </c>
      <c r="U307" s="228">
        <f t="shared" si="91"/>
        <v>0.95884286561247911</v>
      </c>
      <c r="V307" s="228">
        <f t="shared" si="91"/>
        <v>0.95884286561247911</v>
      </c>
      <c r="BA307" s="238"/>
      <c r="BB307" s="238"/>
      <c r="BC307" s="238"/>
      <c r="BD307" s="238"/>
      <c r="BE307" s="238"/>
      <c r="BF307" s="238"/>
      <c r="BG307" s="238"/>
    </row>
    <row r="308" spans="1:59" s="228" customFormat="1" x14ac:dyDescent="0.2">
      <c r="A308" s="228" t="s">
        <v>341</v>
      </c>
      <c r="B308" s="228">
        <f t="shared" si="92"/>
        <v>0.95878581525694928</v>
      </c>
      <c r="C308" s="228">
        <f t="shared" si="92"/>
        <v>0.95895809771562868</v>
      </c>
      <c r="D308" s="228">
        <f t="shared" si="92"/>
        <v>0.95875299197286845</v>
      </c>
      <c r="E308" s="228">
        <f t="shared" si="92"/>
        <v>0.95890252010100685</v>
      </c>
      <c r="F308" s="228">
        <f t="shared" si="92"/>
        <v>0.95884594774381648</v>
      </c>
      <c r="G308" s="228">
        <f t="shared" si="92"/>
        <v>0.95881493508985149</v>
      </c>
      <c r="H308" s="228">
        <f t="shared" si="92"/>
        <v>0.95882571620046775</v>
      </c>
      <c r="I308" s="228">
        <f t="shared" si="92"/>
        <v>0.95885232518905761</v>
      </c>
      <c r="J308" s="228">
        <f t="shared" si="92"/>
        <v>0.95886243567529283</v>
      </c>
      <c r="K308" s="228">
        <f t="shared" si="91"/>
        <v>0.95887297405713012</v>
      </c>
      <c r="L308" s="228">
        <f t="shared" si="91"/>
        <v>0.95886861112669564</v>
      </c>
      <c r="M308" s="228">
        <f t="shared" si="91"/>
        <v>0.95892054376881697</v>
      </c>
      <c r="N308" s="228">
        <f t="shared" si="91"/>
        <v>0.95881001799567123</v>
      </c>
      <c r="O308" s="228">
        <f t="shared" si="91"/>
        <v>0.95885862369666319</v>
      </c>
      <c r="P308" s="228">
        <f t="shared" si="91"/>
        <v>0.95894161661778521</v>
      </c>
      <c r="Q308" s="228">
        <f t="shared" si="91"/>
        <v>0.95911901080941886</v>
      </c>
      <c r="R308" s="228">
        <f t="shared" si="91"/>
        <v>0.95898530095975609</v>
      </c>
      <c r="S308" s="228">
        <f t="shared" si="91"/>
        <v>0.95904761944621264</v>
      </c>
      <c r="T308" s="228">
        <f t="shared" si="91"/>
        <v>0.95885232518905761</v>
      </c>
      <c r="U308" s="228">
        <f t="shared" si="91"/>
        <v>0.95885232518905761</v>
      </c>
      <c r="V308" s="228">
        <f t="shared" si="91"/>
        <v>0.95885232518905761</v>
      </c>
      <c r="BA308" s="238"/>
      <c r="BB308" s="238"/>
      <c r="BC308" s="238"/>
      <c r="BD308" s="238"/>
      <c r="BE308" s="238"/>
      <c r="BF308" s="238"/>
      <c r="BG308" s="238"/>
    </row>
    <row r="309" spans="1:59" s="228" customFormat="1" x14ac:dyDescent="0.2">
      <c r="A309" s="228" t="s">
        <v>342</v>
      </c>
      <c r="B309" s="228">
        <f t="shared" si="92"/>
        <v>0.95879658069287188</v>
      </c>
      <c r="C309" s="228">
        <f t="shared" si="92"/>
        <v>0.95897939021380085</v>
      </c>
      <c r="D309" s="228">
        <f t="shared" si="92"/>
        <v>0.95876739326476568</v>
      </c>
      <c r="E309" s="228">
        <f t="shared" si="92"/>
        <v>0.95891729055278108</v>
      </c>
      <c r="F309" s="228">
        <f t="shared" si="92"/>
        <v>0.95885367383046705</v>
      </c>
      <c r="G309" s="228">
        <f t="shared" si="92"/>
        <v>0.95883577183190727</v>
      </c>
      <c r="H309" s="228">
        <f t="shared" si="92"/>
        <v>0.95883264803547186</v>
      </c>
      <c r="I309" s="228">
        <f t="shared" si="92"/>
        <v>0.95886080904774607</v>
      </c>
      <c r="J309" s="228">
        <f t="shared" si="92"/>
        <v>0.95887628922588763</v>
      </c>
      <c r="K309" s="228">
        <f t="shared" si="91"/>
        <v>0.95887984744738364</v>
      </c>
      <c r="L309" s="228">
        <f t="shared" si="91"/>
        <v>0.95887542348277621</v>
      </c>
      <c r="M309" s="228">
        <f t="shared" si="91"/>
        <v>0.95893862740767233</v>
      </c>
      <c r="N309" s="228">
        <f t="shared" si="91"/>
        <v>0.9588241118145362</v>
      </c>
      <c r="O309" s="228">
        <f t="shared" si="91"/>
        <v>0.95887082262562406</v>
      </c>
      <c r="P309" s="228">
        <f t="shared" si="91"/>
        <v>0.95895398039123181</v>
      </c>
      <c r="Q309" s="228">
        <f t="shared" si="91"/>
        <v>0.9591317460680262</v>
      </c>
      <c r="R309" s="228">
        <f t="shared" si="91"/>
        <v>0.95900263296191768</v>
      </c>
      <c r="S309" s="228">
        <f t="shared" si="91"/>
        <v>0.95906351913973165</v>
      </c>
      <c r="T309" s="228">
        <f t="shared" si="91"/>
        <v>0.95886080904774607</v>
      </c>
      <c r="U309" s="228">
        <f t="shared" si="91"/>
        <v>0.95886080904774607</v>
      </c>
      <c r="V309" s="228">
        <f t="shared" si="91"/>
        <v>0.95886080904774607</v>
      </c>
      <c r="BA309" s="238"/>
      <c r="BB309" s="238"/>
      <c r="BC309" s="238"/>
      <c r="BD309" s="238"/>
      <c r="BE309" s="238"/>
      <c r="BF309" s="238"/>
      <c r="BG309" s="238"/>
    </row>
    <row r="310" spans="1:59" s="228" customFormat="1" x14ac:dyDescent="0.2">
      <c r="A310" s="228" t="s">
        <v>343</v>
      </c>
      <c r="B310" s="228">
        <f t="shared" si="92"/>
        <v>0.95880554371262128</v>
      </c>
      <c r="C310" s="228">
        <f t="shared" si="92"/>
        <v>0.95899917007955171</v>
      </c>
      <c r="D310" s="228">
        <f t="shared" si="92"/>
        <v>0.95877935612326692</v>
      </c>
      <c r="E310" s="228">
        <f t="shared" si="92"/>
        <v>0.95892962181559016</v>
      </c>
      <c r="F310" s="228">
        <f t="shared" si="92"/>
        <v>0.95885948285724432</v>
      </c>
      <c r="G310" s="228">
        <f t="shared" si="92"/>
        <v>0.95885511204159812</v>
      </c>
      <c r="H310" s="228">
        <f t="shared" si="92"/>
        <v>0.95883765738224769</v>
      </c>
      <c r="I310" s="228">
        <f t="shared" si="92"/>
        <v>0.95886794640320983</v>
      </c>
      <c r="J310" s="228">
        <f t="shared" si="92"/>
        <v>0.95888910438430175</v>
      </c>
      <c r="K310" s="228">
        <f t="shared" si="91"/>
        <v>0.95888520002220978</v>
      </c>
      <c r="L310" s="228">
        <f t="shared" si="91"/>
        <v>0.9588807033964063</v>
      </c>
      <c r="M310" s="228">
        <f t="shared" si="91"/>
        <v>0.9589556875934433</v>
      </c>
      <c r="N310" s="228">
        <f t="shared" si="91"/>
        <v>0.95883739788942024</v>
      </c>
      <c r="O310" s="228">
        <f t="shared" si="91"/>
        <v>0.95888190871566192</v>
      </c>
      <c r="P310" s="228">
        <f t="shared" si="91"/>
        <v>0.9589654141094669</v>
      </c>
      <c r="Q310" s="228">
        <f t="shared" si="91"/>
        <v>0.95914346754715374</v>
      </c>
      <c r="R310" s="228">
        <f t="shared" si="91"/>
        <v>0.95901927866929237</v>
      </c>
      <c r="S310" s="228">
        <f t="shared" si="91"/>
        <v>0.95907795170076182</v>
      </c>
      <c r="T310" s="228">
        <f t="shared" si="91"/>
        <v>0.95886794640320983</v>
      </c>
      <c r="U310" s="228">
        <f t="shared" si="91"/>
        <v>0.95886794640320983</v>
      </c>
      <c r="V310" s="228">
        <f t="shared" si="91"/>
        <v>0.95886794640320983</v>
      </c>
      <c r="BA310" s="238"/>
      <c r="BB310" s="238"/>
      <c r="BC310" s="238"/>
      <c r="BD310" s="238"/>
      <c r="BE310" s="238"/>
      <c r="BF310" s="238"/>
      <c r="BG310" s="238"/>
    </row>
    <row r="311" spans="1:59" s="228" customFormat="1" x14ac:dyDescent="0.2">
      <c r="A311" s="228" t="s">
        <v>344</v>
      </c>
      <c r="B311" s="228">
        <f t="shared" si="92"/>
        <v>0.95881231258922495</v>
      </c>
      <c r="C311" s="228">
        <f t="shared" si="92"/>
        <v>0.95901657283783348</v>
      </c>
      <c r="D311" s="228">
        <f t="shared" si="92"/>
        <v>0.95878835771405135</v>
      </c>
      <c r="E311" s="228">
        <f t="shared" si="92"/>
        <v>0.95893897495407721</v>
      </c>
      <c r="F311" s="228">
        <f t="shared" si="92"/>
        <v>0.95886312094180304</v>
      </c>
      <c r="G311" s="228">
        <f t="shared" si="92"/>
        <v>0.95887211045895593</v>
      </c>
      <c r="H311" s="228">
        <f t="shared" si="92"/>
        <v>0.95884052530830377</v>
      </c>
      <c r="I311" s="228">
        <f t="shared" si="92"/>
        <v>0.95887342531876618</v>
      </c>
      <c r="J311" s="228">
        <f t="shared" si="92"/>
        <v>0.95890032106661849</v>
      </c>
      <c r="K311" s="228">
        <f t="shared" si="91"/>
        <v>0.9588887978484042</v>
      </c>
      <c r="L311" s="228">
        <f t="shared" si="91"/>
        <v>0.95888422011002428</v>
      </c>
      <c r="M311" s="228">
        <f t="shared" si="91"/>
        <v>0.9589709787141476</v>
      </c>
      <c r="N311" s="228">
        <f t="shared" si="91"/>
        <v>0.95884929555509735</v>
      </c>
      <c r="O311" s="228">
        <f t="shared" si="91"/>
        <v>0.95889139745144514</v>
      </c>
      <c r="P311" s="228">
        <f t="shared" si="91"/>
        <v>0.95897541806413866</v>
      </c>
      <c r="Q311" s="228">
        <f t="shared" si="91"/>
        <v>0.95915366296191762</v>
      </c>
      <c r="R311" s="228">
        <f t="shared" si="91"/>
        <v>0.95903451058459288</v>
      </c>
      <c r="S311" s="228">
        <f t="shared" si="91"/>
        <v>0.95909028635713101</v>
      </c>
      <c r="T311" s="228">
        <f t="shared" si="91"/>
        <v>0.95887342531876618</v>
      </c>
      <c r="U311" s="228">
        <f t="shared" si="91"/>
        <v>0.95887342531876618</v>
      </c>
      <c r="V311" s="228">
        <f t="shared" si="91"/>
        <v>0.95887342531876618</v>
      </c>
      <c r="BA311" s="238"/>
      <c r="BB311" s="238"/>
      <c r="BC311" s="238"/>
      <c r="BD311" s="238"/>
      <c r="BE311" s="238"/>
      <c r="BF311" s="238"/>
      <c r="BG311" s="238"/>
    </row>
    <row r="312" spans="1:59" s="228" customFormat="1" x14ac:dyDescent="0.2">
      <c r="A312" s="228" t="s">
        <v>345</v>
      </c>
      <c r="B312" s="228">
        <f t="shared" si="92"/>
        <v>0.95881659149029463</v>
      </c>
      <c r="C312" s="228">
        <f t="shared" si="92"/>
        <v>0.95903083790460175</v>
      </c>
      <c r="D312" s="228">
        <f t="shared" si="92"/>
        <v>0.95879400462440745</v>
      </c>
      <c r="E312" s="228">
        <f t="shared" si="92"/>
        <v>0.95894494119120899</v>
      </c>
      <c r="F312" s="228">
        <f t="shared" si="92"/>
        <v>0.95886442908239078</v>
      </c>
      <c r="G312" s="228">
        <f t="shared" si="92"/>
        <v>0.95888602417157476</v>
      </c>
      <c r="H312" s="228">
        <f t="shared" si="92"/>
        <v>0.95884112647150965</v>
      </c>
      <c r="I312" s="228">
        <f t="shared" si="92"/>
        <v>0.95887700633951478</v>
      </c>
      <c r="J312" s="228">
        <f t="shared" si="92"/>
        <v>0.95890944904999698</v>
      </c>
      <c r="K312" s="228">
        <f t="shared" si="91"/>
        <v>0.95889048368369789</v>
      </c>
      <c r="L312" s="228">
        <f t="shared" si="91"/>
        <v>0.95888581992637001</v>
      </c>
      <c r="M312" s="228">
        <f t="shared" si="91"/>
        <v>0.95898383247443575</v>
      </c>
      <c r="N312" s="228">
        <f t="shared" si="91"/>
        <v>0.95885928482648619</v>
      </c>
      <c r="O312" s="228">
        <f t="shared" si="91"/>
        <v>0.95889887412968811</v>
      </c>
      <c r="P312" s="228">
        <f t="shared" si="91"/>
        <v>0.95898355503442345</v>
      </c>
      <c r="Q312" s="228">
        <f t="shared" si="91"/>
        <v>0.95916188672376967</v>
      </c>
      <c r="R312" s="228">
        <f t="shared" si="91"/>
        <v>0.95904766300002964</v>
      </c>
      <c r="S312" s="228">
        <f t="shared" si="91"/>
        <v>0.95909998402516761</v>
      </c>
      <c r="T312" s="228">
        <f t="shared" si="91"/>
        <v>0.95887700633951478</v>
      </c>
      <c r="U312" s="228">
        <f t="shared" si="91"/>
        <v>0.95887700633951478</v>
      </c>
      <c r="V312" s="228">
        <f t="shared" si="91"/>
        <v>0.95887700633951478</v>
      </c>
      <c r="BA312" s="238"/>
      <c r="BB312" s="238"/>
      <c r="BC312" s="238"/>
      <c r="BD312" s="238"/>
      <c r="BE312" s="238"/>
      <c r="BF312" s="238"/>
      <c r="BG312" s="238"/>
    </row>
    <row r="313" spans="1:59" s="228" customFormat="1" x14ac:dyDescent="0.2">
      <c r="A313" s="228" t="s">
        <v>346</v>
      </c>
      <c r="B313" s="228">
        <f t="shared" si="92"/>
        <v>0.95881819340732122</v>
      </c>
      <c r="C313" s="228">
        <f t="shared" si="92"/>
        <v>0.95904134182798728</v>
      </c>
      <c r="D313" s="228">
        <f t="shared" si="92"/>
        <v>0.95879605005725566</v>
      </c>
      <c r="E313" s="228">
        <f t="shared" si="92"/>
        <v>0.9589472597737938</v>
      </c>
      <c r="F313" s="228">
        <f t="shared" si="92"/>
        <v>0.95886335010698664</v>
      </c>
      <c r="G313" s="228">
        <f t="shared" si="92"/>
        <v>0.95889624508344773</v>
      </c>
      <c r="H313" s="228">
        <f t="shared" si="92"/>
        <v>0.95883943459814858</v>
      </c>
      <c r="I313" s="228">
        <f t="shared" si="92"/>
        <v>0.95887853295766512</v>
      </c>
      <c r="J313" s="228">
        <f t="shared" si="92"/>
        <v>0.95891608939776274</v>
      </c>
      <c r="K313" s="228">
        <f t="shared" si="91"/>
        <v>0.95889018384899904</v>
      </c>
      <c r="L313" s="228">
        <f t="shared" si="91"/>
        <v>0.95888543292579254</v>
      </c>
      <c r="M313" s="228">
        <f t="shared" si="91"/>
        <v>0.9589936871033039</v>
      </c>
      <c r="N313" s="228">
        <f t="shared" si="91"/>
        <v>0.95886692912449312</v>
      </c>
      <c r="O313" s="228">
        <f t="shared" si="91"/>
        <v>0.95890401198367425</v>
      </c>
      <c r="P313" s="228">
        <f t="shared" si="91"/>
        <v>0.95898946939567442</v>
      </c>
      <c r="Q313" s="228">
        <f t="shared" si="91"/>
        <v>0.95916777941485509</v>
      </c>
      <c r="R313" s="228">
        <f t="shared" si="91"/>
        <v>0.95905816109193587</v>
      </c>
      <c r="S313" s="228">
        <f t="shared" si="91"/>
        <v>0.95910662087024379</v>
      </c>
      <c r="T313" s="228">
        <f t="shared" si="91"/>
        <v>0.95887853295766512</v>
      </c>
      <c r="U313" s="228">
        <f t="shared" si="91"/>
        <v>0.95887853295766512</v>
      </c>
      <c r="V313" s="228">
        <f t="shared" si="91"/>
        <v>0.95887853295766512</v>
      </c>
      <c r="BA313" s="238"/>
      <c r="BB313" s="238"/>
      <c r="BC313" s="238"/>
      <c r="BD313" s="238"/>
      <c r="BE313" s="238"/>
      <c r="BF313" s="238"/>
      <c r="BG313" s="238"/>
    </row>
    <row r="314" spans="1:59" s="228" customFormat="1" x14ac:dyDescent="0.2">
      <c r="A314" s="228" t="s">
        <v>347</v>
      </c>
      <c r="B314" s="228">
        <f t="shared" si="92"/>
        <v>0.95881704832884374</v>
      </c>
      <c r="C314" s="228">
        <f t="shared" si="92"/>
        <v>0.95904762553613476</v>
      </c>
      <c r="D314" s="228">
        <f t="shared" si="92"/>
        <v>0.95879440461736543</v>
      </c>
      <c r="E314" s="228">
        <f t="shared" si="92"/>
        <v>0.95894582936864681</v>
      </c>
      <c r="F314" s="228">
        <f t="shared" si="92"/>
        <v>0.9588599311719932</v>
      </c>
      <c r="G314" s="228">
        <f t="shared" si="92"/>
        <v>0.95890232649168072</v>
      </c>
      <c r="H314" s="228">
        <f t="shared" si="92"/>
        <v>0.95883552363120472</v>
      </c>
      <c r="I314" s="228">
        <f t="shared" si="92"/>
        <v>0.95887793845267844</v>
      </c>
      <c r="J314" s="228">
        <f t="shared" si="92"/>
        <v>0.95891995189485446</v>
      </c>
      <c r="K314" s="228">
        <f t="shared" si="91"/>
        <v>0.95888791144852259</v>
      </c>
      <c r="L314" s="228">
        <f t="shared" si="91"/>
        <v>0.9588830760220739</v>
      </c>
      <c r="M314" s="228">
        <f t="shared" si="91"/>
        <v>0.95900011190618273</v>
      </c>
      <c r="N314" s="228">
        <f t="shared" si="91"/>
        <v>0.95887189435661391</v>
      </c>
      <c r="O314" s="228">
        <f t="shared" si="91"/>
        <v>0.95890658646453053</v>
      </c>
      <c r="P314" s="228">
        <f t="shared" si="91"/>
        <v>0.95899290266192472</v>
      </c>
      <c r="Q314" s="228">
        <f t="shared" si="91"/>
        <v>0.95917108349629698</v>
      </c>
      <c r="R314" s="228">
        <f t="shared" si="91"/>
        <v>0.95906554604331984</v>
      </c>
      <c r="S314" s="228">
        <f t="shared" si="91"/>
        <v>0.95910990683038266</v>
      </c>
      <c r="T314" s="228">
        <f t="shared" si="91"/>
        <v>0.95887793845267844</v>
      </c>
      <c r="U314" s="228">
        <f t="shared" si="91"/>
        <v>0.95887793845267844</v>
      </c>
      <c r="V314" s="228">
        <f t="shared" si="91"/>
        <v>0.95887793845267844</v>
      </c>
      <c r="BA314" s="238"/>
      <c r="BB314" s="238"/>
      <c r="BC314" s="238"/>
      <c r="BD314" s="238"/>
      <c r="BE314" s="238"/>
      <c r="BF314" s="238"/>
      <c r="BG314" s="238"/>
    </row>
    <row r="315" spans="1:59" s="228" customFormat="1" x14ac:dyDescent="0.2">
      <c r="A315" s="228" t="s">
        <v>348</v>
      </c>
      <c r="B315" s="228">
        <f t="shared" si="92"/>
        <v>0.95881320630028632</v>
      </c>
      <c r="C315" s="228">
        <f t="shared" si="92"/>
        <v>0.95904941440084546</v>
      </c>
      <c r="D315" s="228">
        <f t="shared" si="92"/>
        <v>0.95878914021835571</v>
      </c>
      <c r="E315" s="228">
        <f t="shared" si="92"/>
        <v>0.95894071249133672</v>
      </c>
      <c r="F315" s="228">
        <f t="shared" si="92"/>
        <v>0.95885432170127549</v>
      </c>
      <c r="G315" s="228">
        <f t="shared" si="92"/>
        <v>0.958904002609552</v>
      </c>
      <c r="H315" s="228">
        <f t="shared" si="92"/>
        <v>0.9588295644987006</v>
      </c>
      <c r="I315" s="228">
        <f t="shared" si="92"/>
        <v>0.95887524880727559</v>
      </c>
      <c r="J315" s="228">
        <f t="shared" si="92"/>
        <v>0.95892086773161489</v>
      </c>
      <c r="K315" s="228">
        <f t="shared" si="91"/>
        <v>0.95888376579707379</v>
      </c>
      <c r="L315" s="228">
        <f t="shared" si="91"/>
        <v>0.95887885222321656</v>
      </c>
      <c r="M315" s="228">
        <f t="shared" si="91"/>
        <v>0.95900282608835685</v>
      </c>
      <c r="N315" s="228">
        <f t="shared" si="91"/>
        <v>0.95887396351837895</v>
      </c>
      <c r="O315" s="228">
        <f t="shared" si="91"/>
        <v>0.95890648505508957</v>
      </c>
      <c r="P315" s="228">
        <f t="shared" si="91"/>
        <v>0.95899370478296442</v>
      </c>
      <c r="Q315" s="228">
        <f t="shared" si="91"/>
        <v>0.95917165456388176</v>
      </c>
      <c r="R315" s="228">
        <f t="shared" si="91"/>
        <v>0.95906949509636907</v>
      </c>
      <c r="S315" s="228">
        <f t="shared" si="91"/>
        <v>0.95910969829335846</v>
      </c>
      <c r="T315" s="228">
        <f t="shared" si="91"/>
        <v>0.95887524880727559</v>
      </c>
      <c r="U315" s="228">
        <f t="shared" si="91"/>
        <v>0.95887524880727559</v>
      </c>
      <c r="V315" s="228">
        <f t="shared" si="91"/>
        <v>0.95887524880727559</v>
      </c>
      <c r="BA315" s="238"/>
      <c r="BB315" s="238"/>
      <c r="BC315" s="238"/>
      <c r="BD315" s="238"/>
      <c r="BE315" s="238"/>
      <c r="BF315" s="238"/>
      <c r="BG315" s="238"/>
    </row>
    <row r="316" spans="1:59" s="228" customFormat="1" x14ac:dyDescent="0.2">
      <c r="A316" s="228" t="s">
        <v>349</v>
      </c>
      <c r="B316" s="228">
        <f t="shared" si="92"/>
        <v>0.95880683523673316</v>
      </c>
      <c r="C316" s="228">
        <f t="shared" si="92"/>
        <v>0.95904663024014769</v>
      </c>
      <c r="D316" s="228">
        <f t="shared" si="92"/>
        <v>0.95878048693972462</v>
      </c>
      <c r="E316" s="228">
        <f t="shared" si="92"/>
        <v>0.9589321327739555</v>
      </c>
      <c r="F316" s="228">
        <f t="shared" si="92"/>
        <v>0.95884676685562131</v>
      </c>
      <c r="G316" s="228">
        <f t="shared" si="92"/>
        <v>0.95890120018266767</v>
      </c>
      <c r="H316" s="228">
        <f t="shared" si="92"/>
        <v>0.95882181764332175</v>
      </c>
      <c r="I316" s="228">
        <f t="shared" si="92"/>
        <v>0.95887058157186689</v>
      </c>
      <c r="J316" s="228">
        <f t="shared" si="92"/>
        <v>0.95891879688158288</v>
      </c>
      <c r="K316" s="228">
        <f t="shared" si="91"/>
        <v>0.95887792807951377</v>
      </c>
      <c r="L316" s="228">
        <f t="shared" si="91"/>
        <v>0.95887294612949836</v>
      </c>
      <c r="M316" s="228">
        <f t="shared" si="91"/>
        <v>0.95900171102704102</v>
      </c>
      <c r="N316" s="228">
        <f t="shared" si="91"/>
        <v>0.95887304617749025</v>
      </c>
      <c r="O316" s="228">
        <f t="shared" si="91"/>
        <v>0.95890371218743065</v>
      </c>
      <c r="P316" s="228">
        <f t="shared" si="91"/>
        <v>0.95899184070225507</v>
      </c>
      <c r="Q316" s="228">
        <f t="shared" si="91"/>
        <v>0.95916946765921551</v>
      </c>
      <c r="R316" s="228">
        <f t="shared" si="91"/>
        <v>0.95906983565851567</v>
      </c>
      <c r="S316" s="228">
        <f t="shared" si="91"/>
        <v>0.95910600437323967</v>
      </c>
      <c r="T316" s="228">
        <f t="shared" si="91"/>
        <v>0.95887058157186689</v>
      </c>
      <c r="U316" s="228">
        <f t="shared" si="91"/>
        <v>0.95887058157186689</v>
      </c>
      <c r="V316" s="228">
        <f t="shared" si="91"/>
        <v>0.95887058157186689</v>
      </c>
      <c r="BA316" s="238"/>
      <c r="BB316" s="238"/>
      <c r="BC316" s="238"/>
      <c r="BD316" s="238"/>
      <c r="BE316" s="238"/>
      <c r="BF316" s="238"/>
      <c r="BG316" s="238"/>
    </row>
    <row r="317" spans="1:59" s="228" customFormat="1" x14ac:dyDescent="0.2">
      <c r="A317" s="228" t="s">
        <v>350</v>
      </c>
      <c r="B317" s="228">
        <f t="shared" si="92"/>
        <v>0.95879821358423312</v>
      </c>
      <c r="C317" s="228">
        <f t="shared" si="92"/>
        <v>0.9590393947352237</v>
      </c>
      <c r="D317" s="228">
        <f t="shared" si="92"/>
        <v>0.95876882297127131</v>
      </c>
      <c r="E317" s="228">
        <f t="shared" si="92"/>
        <v>0.9589204651913229</v>
      </c>
      <c r="F317" s="228">
        <f t="shared" si="92"/>
        <v>0.95883759681803782</v>
      </c>
      <c r="G317" s="228">
        <f t="shared" si="92"/>
        <v>0.95889404169053016</v>
      </c>
      <c r="H317" s="228">
        <f t="shared" si="92"/>
        <v>0.95881262163982173</v>
      </c>
      <c r="I317" s="228">
        <f t="shared" si="92"/>
        <v>0.95886414072703563</v>
      </c>
      <c r="J317" s="228">
        <f t="shared" si="92"/>
        <v>0.95891382985084195</v>
      </c>
      <c r="K317" s="228">
        <f t="shared" si="91"/>
        <v>0.95887065343211242</v>
      </c>
      <c r="L317" s="228">
        <f t="shared" si="91"/>
        <v>0.95886561586555552</v>
      </c>
      <c r="M317" s="228">
        <f t="shared" si="91"/>
        <v>0.95899681545576565</v>
      </c>
      <c r="N317" s="228">
        <f t="shared" si="91"/>
        <v>0.95886918242614649</v>
      </c>
      <c r="O317" s="228">
        <f t="shared" si="91"/>
        <v>0.95889838904917613</v>
      </c>
      <c r="P317" s="228">
        <f t="shared" si="91"/>
        <v>0.95898739188906867</v>
      </c>
      <c r="Q317" s="228">
        <f t="shared" si="91"/>
        <v>0.95916461836052624</v>
      </c>
      <c r="R317" s="228">
        <f t="shared" si="91"/>
        <v>0.95906655284555964</v>
      </c>
      <c r="S317" s="228">
        <f t="shared" si="91"/>
        <v>0.95909898651206094</v>
      </c>
      <c r="T317" s="228">
        <f t="shared" si="91"/>
        <v>0.95886414072703563</v>
      </c>
      <c r="U317" s="228">
        <f t="shared" si="91"/>
        <v>0.95886414072703563</v>
      </c>
      <c r="V317" s="228">
        <f t="shared" si="91"/>
        <v>0.95886414072703563</v>
      </c>
      <c r="BA317" s="238"/>
      <c r="BB317" s="238"/>
      <c r="BC317" s="238"/>
      <c r="BD317" s="238"/>
      <c r="BE317" s="238"/>
      <c r="BF317" s="238"/>
      <c r="BG317" s="238"/>
    </row>
    <row r="318" spans="1:59" s="228" customFormat="1" x14ac:dyDescent="0.2">
      <c r="A318" s="228" t="s">
        <v>351</v>
      </c>
      <c r="B318" s="228">
        <f t="shared" si="92"/>
        <v>0.95878771815037189</v>
      </c>
      <c r="C318" s="228">
        <f t="shared" si="92"/>
        <v>0.95902802411235866</v>
      </c>
      <c r="D318" s="228">
        <f t="shared" si="92"/>
        <v>0.9587546580843872</v>
      </c>
      <c r="E318" s="228">
        <f t="shared" si="92"/>
        <v>0.958906219672787</v>
      </c>
      <c r="F318" s="228">
        <f t="shared" si="92"/>
        <v>0.95882721236317014</v>
      </c>
      <c r="G318" s="228">
        <f t="shared" si="92"/>
        <v>0.95888283999359625</v>
      </c>
      <c r="H318" s="228">
        <f t="shared" si="92"/>
        <v>0.95880237839768068</v>
      </c>
      <c r="I318" s="228">
        <f t="shared" si="92"/>
        <v>0.95885620776860747</v>
      </c>
      <c r="J318" s="228">
        <f t="shared" si="92"/>
        <v>0.95890618372246994</v>
      </c>
      <c r="K318" s="228">
        <f t="shared" si="92"/>
        <v>0.9588622597918689</v>
      </c>
      <c r="L318" s="228">
        <f t="shared" si="92"/>
        <v>0.95885718179909685</v>
      </c>
      <c r="M318" s="228">
        <f t="shared" si="92"/>
        <v>0.95898835333448684</v>
      </c>
      <c r="N318" s="228">
        <f t="shared" si="92"/>
        <v>0.95886254112882185</v>
      </c>
      <c r="O318" s="228">
        <f t="shared" si="92"/>
        <v>0.95889074828701104</v>
      </c>
      <c r="P318" s="228">
        <f t="shared" si="92"/>
        <v>0.95898055277788918</v>
      </c>
      <c r="Q318" s="228">
        <f t="shared" si="92"/>
        <v>0.95915731860543618</v>
      </c>
      <c r="R318" s="228">
        <f t="shared" ref="R318:V320" si="93">(R$255*R$251*COS(R287)+R$256*R$252*SIN(R287))+R$240</f>
        <v>0.9590597901321799</v>
      </c>
      <c r="S318" s="228">
        <f t="shared" si="93"/>
        <v>0.95908895142403117</v>
      </c>
      <c r="T318" s="228">
        <f t="shared" si="93"/>
        <v>0.95885620776860747</v>
      </c>
      <c r="U318" s="228">
        <f t="shared" si="93"/>
        <v>0.95885620776860747</v>
      </c>
      <c r="V318" s="228">
        <f t="shared" si="93"/>
        <v>0.95885620776860747</v>
      </c>
      <c r="BA318" s="238"/>
      <c r="BB318" s="238"/>
      <c r="BC318" s="238"/>
      <c r="BD318" s="238"/>
      <c r="BE318" s="238"/>
      <c r="BF318" s="238"/>
      <c r="BG318" s="238"/>
    </row>
    <row r="319" spans="1:59" s="228" customFormat="1" x14ac:dyDescent="0.2">
      <c r="A319" s="228" t="s">
        <v>352</v>
      </c>
      <c r="B319" s="228">
        <f t="shared" ref="B319:S320" si="94">(B$255*B$251*COS(B288)+B$256*B$252*SIN(B288))+B$240</f>
        <v>0.95877580763597181</v>
      </c>
      <c r="C319" s="228">
        <f t="shared" si="94"/>
        <v>0.95901301532233396</v>
      </c>
      <c r="D319" s="228">
        <f t="shared" si="94"/>
        <v>0.95873861135259975</v>
      </c>
      <c r="E319" s="228">
        <f t="shared" si="94"/>
        <v>0.95889001881586566</v>
      </c>
      <c r="F319" s="228">
        <f t="shared" si="94"/>
        <v>0.95881606734152602</v>
      </c>
      <c r="G319" s="228">
        <f t="shared" si="94"/>
        <v>0.95886808465977347</v>
      </c>
      <c r="H319" s="228">
        <f t="shared" si="94"/>
        <v>0.95879153559573294</v>
      </c>
      <c r="I319" s="228">
        <f t="shared" si="94"/>
        <v>0.95884712940493244</v>
      </c>
      <c r="J319" s="228">
        <f t="shared" si="94"/>
        <v>0.95889619266896686</v>
      </c>
      <c r="K319" s="228">
        <f t="shared" si="94"/>
        <v>0.95885311400113904</v>
      </c>
      <c r="L319" s="228">
        <f t="shared" si="94"/>
        <v>0.95884801253929763</v>
      </c>
      <c r="M319" s="228">
        <f t="shared" si="94"/>
        <v>0.95897669449851031</v>
      </c>
      <c r="N319" s="228">
        <f t="shared" si="94"/>
        <v>0.95885341254207768</v>
      </c>
      <c r="O319" s="228">
        <f t="shared" si="94"/>
        <v>0.95888112383890634</v>
      </c>
      <c r="P319" s="228">
        <f t="shared" si="94"/>
        <v>0.95897162227069288</v>
      </c>
      <c r="Q319" s="228">
        <f t="shared" si="94"/>
        <v>0.95914788742827073</v>
      </c>
      <c r="R319" s="228">
        <f t="shared" si="94"/>
        <v>0.95904984308140206</v>
      </c>
      <c r="S319" s="228">
        <f t="shared" si="94"/>
        <v>0.95907633769065104</v>
      </c>
      <c r="T319" s="228">
        <f t="shared" si="93"/>
        <v>0.95884712940493244</v>
      </c>
      <c r="U319" s="228">
        <f t="shared" si="93"/>
        <v>0.95884712940493244</v>
      </c>
      <c r="V319" s="228">
        <f t="shared" si="93"/>
        <v>0.95884712940493244</v>
      </c>
      <c r="BA319" s="238"/>
      <c r="BB319" s="238"/>
      <c r="BC319" s="238"/>
      <c r="BD319" s="238"/>
      <c r="BE319" s="238"/>
      <c r="BF319" s="238"/>
      <c r="BG319" s="238"/>
    </row>
    <row r="320" spans="1:59" s="228" customFormat="1" x14ac:dyDescent="0.2">
      <c r="A320" s="228" t="s">
        <v>353</v>
      </c>
      <c r="B320" s="228">
        <f t="shared" si="94"/>
        <v>0.958763002587665</v>
      </c>
      <c r="C320" s="228">
        <f t="shared" si="94"/>
        <v>0.95899502432129391</v>
      </c>
      <c r="D320" s="228">
        <f t="shared" si="94"/>
        <v>0.95872138409508889</v>
      </c>
      <c r="E320" s="228">
        <f t="shared" si="94"/>
        <v>0.9588725706757466</v>
      </c>
      <c r="F320" s="228">
        <f t="shared" si="94"/>
        <v>0.95880464884403127</v>
      </c>
      <c r="G320" s="228">
        <f t="shared" si="94"/>
        <v>0.95885042056795389</v>
      </c>
      <c r="H320" s="228">
        <f t="shared" si="94"/>
        <v>0.95878056711645288</v>
      </c>
      <c r="I320" s="228">
        <f t="shared" si="94"/>
        <v>0.95883730240406573</v>
      </c>
      <c r="J320" s="228">
        <f t="shared" si="94"/>
        <v>0.95888429334731318</v>
      </c>
      <c r="K320" s="228">
        <f t="shared" si="94"/>
        <v>0.95884361577486388</v>
      </c>
      <c r="L320" s="228">
        <f t="shared" si="94"/>
        <v>0.95883850882681021</v>
      </c>
      <c r="M320" s="228">
        <f t="shared" si="94"/>
        <v>0.95896234849491357</v>
      </c>
      <c r="N320" s="228">
        <f t="shared" si="94"/>
        <v>0.95884219562895867</v>
      </c>
      <c r="O320" s="228">
        <f t="shared" si="94"/>
        <v>0.95886993633942752</v>
      </c>
      <c r="P320" s="228">
        <f t="shared" si="94"/>
        <v>0.95896099067349738</v>
      </c>
      <c r="Q320" s="228">
        <f t="shared" si="94"/>
        <v>0.95913673701672797</v>
      </c>
      <c r="R320" s="228">
        <f t="shared" si="94"/>
        <v>0.9590371464270766</v>
      </c>
      <c r="S320" s="228">
        <f t="shared" si="94"/>
        <v>0.95906169659259666</v>
      </c>
      <c r="T320" s="228">
        <f t="shared" si="93"/>
        <v>0.95883730240406573</v>
      </c>
      <c r="U320" s="228">
        <f t="shared" si="93"/>
        <v>0.95883730240406573</v>
      </c>
      <c r="V320" s="228">
        <f t="shared" si="93"/>
        <v>0.95883730240406573</v>
      </c>
      <c r="BA320" s="238"/>
      <c r="BB320" s="238"/>
      <c r="BC320" s="238"/>
      <c r="BD320" s="238"/>
      <c r="BE320" s="238"/>
      <c r="BF320" s="238"/>
      <c r="BG320" s="238"/>
    </row>
    <row r="321" spans="1:59" s="228" customFormat="1" x14ac:dyDescent="0.2">
      <c r="A321" s="228" t="s">
        <v>354</v>
      </c>
      <c r="B321" s="228">
        <f t="shared" ref="B321:V333" si="95">(B$257*B$251*COS(B259)+B$258*B$252*SIN(B259))+B$241</f>
        <v>1.9923807981686656</v>
      </c>
      <c r="C321" s="228">
        <f t="shared" si="95"/>
        <v>1.9925905635026258</v>
      </c>
      <c r="D321" s="228">
        <f t="shared" si="95"/>
        <v>1.9931206599036413</v>
      </c>
      <c r="E321" s="228">
        <f t="shared" si="95"/>
        <v>1.9926158737454081</v>
      </c>
      <c r="F321" s="228">
        <f t="shared" si="95"/>
        <v>1.9924759555295759</v>
      </c>
      <c r="G321" s="228">
        <f t="shared" si="95"/>
        <v>1.9928796810523366</v>
      </c>
      <c r="H321" s="228">
        <f t="shared" si="95"/>
        <v>1.9924865744192464</v>
      </c>
      <c r="I321" s="228">
        <f t="shared" si="95"/>
        <v>1.9927239801281764</v>
      </c>
      <c r="J321" s="228">
        <f t="shared" si="95"/>
        <v>1.9926878716040894</v>
      </c>
      <c r="K321" s="228">
        <f t="shared" si="95"/>
        <v>1.9927357764190092</v>
      </c>
      <c r="L321" s="228">
        <f t="shared" si="95"/>
        <v>1.9928744756060002</v>
      </c>
      <c r="M321" s="228">
        <f t="shared" si="95"/>
        <v>1.9926527932325016</v>
      </c>
      <c r="N321" s="228">
        <f t="shared" si="95"/>
        <v>1.9925982536966165</v>
      </c>
      <c r="O321" s="228">
        <f t="shared" si="95"/>
        <v>1.9926084834079791</v>
      </c>
      <c r="P321" s="228">
        <f t="shared" si="95"/>
        <v>1.9924770925655249</v>
      </c>
      <c r="Q321" s="228">
        <f t="shared" si="95"/>
        <v>1.9923236063882392</v>
      </c>
      <c r="R321" s="228">
        <f t="shared" si="95"/>
        <v>1.9924375859523002</v>
      </c>
      <c r="S321" s="228">
        <f t="shared" si="95"/>
        <v>1.9919683177372043</v>
      </c>
      <c r="T321" s="228">
        <f t="shared" si="95"/>
        <v>1.9927239801281764</v>
      </c>
      <c r="U321" s="228">
        <f t="shared" si="95"/>
        <v>1.9927239801281764</v>
      </c>
      <c r="V321" s="228">
        <f t="shared" si="95"/>
        <v>1.9927239801281764</v>
      </c>
      <c r="BA321" s="238"/>
      <c r="BB321" s="238"/>
      <c r="BC321" s="238"/>
      <c r="BD321" s="238"/>
      <c r="BE321" s="238"/>
      <c r="BF321" s="238"/>
      <c r="BG321" s="238"/>
    </row>
    <row r="322" spans="1:59" s="228" customFormat="1" x14ac:dyDescent="0.2">
      <c r="A322" s="228" t="s">
        <v>355</v>
      </c>
      <c r="B322" s="228">
        <f t="shared" si="95"/>
        <v>1.9923788365414201</v>
      </c>
      <c r="C322" s="228">
        <f t="shared" si="95"/>
        <v>1.9925922112831294</v>
      </c>
      <c r="D322" s="228">
        <f t="shared" si="95"/>
        <v>1.9931190158247178</v>
      </c>
      <c r="E322" s="228">
        <f t="shared" si="95"/>
        <v>1.9926137923333889</v>
      </c>
      <c r="F322" s="228">
        <f t="shared" si="95"/>
        <v>1.9924731970824359</v>
      </c>
      <c r="G322" s="228">
        <f t="shared" si="95"/>
        <v>1.9928799896418938</v>
      </c>
      <c r="H322" s="228">
        <f t="shared" si="95"/>
        <v>1.9924831429755532</v>
      </c>
      <c r="I322" s="228">
        <f t="shared" si="95"/>
        <v>1.9927226128483086</v>
      </c>
      <c r="J322" s="228">
        <f t="shared" si="95"/>
        <v>1.9926884614456222</v>
      </c>
      <c r="K322" s="228">
        <f t="shared" si="95"/>
        <v>1.9927336673832339</v>
      </c>
      <c r="L322" s="228">
        <f t="shared" si="95"/>
        <v>1.9928722157123744</v>
      </c>
      <c r="M322" s="228">
        <f t="shared" si="95"/>
        <v>1.9926545285966777</v>
      </c>
      <c r="N322" s="228">
        <f t="shared" si="95"/>
        <v>1.992601661026921</v>
      </c>
      <c r="O322" s="228">
        <f t="shared" si="95"/>
        <v>1.9926082714163069</v>
      </c>
      <c r="P322" s="228">
        <f t="shared" si="95"/>
        <v>1.9924764728424238</v>
      </c>
      <c r="Q322" s="228">
        <f t="shared" si="95"/>
        <v>1.9923238427495911</v>
      </c>
      <c r="R322" s="228">
        <f t="shared" si="95"/>
        <v>1.9924389742828537</v>
      </c>
      <c r="S322" s="228">
        <f t="shared" si="95"/>
        <v>1.9919677780094751</v>
      </c>
      <c r="T322" s="228">
        <f t="shared" si="95"/>
        <v>1.9927226128483086</v>
      </c>
      <c r="U322" s="228">
        <f t="shared" si="95"/>
        <v>1.9927226128483086</v>
      </c>
      <c r="V322" s="228">
        <f t="shared" si="95"/>
        <v>1.9927226128483086</v>
      </c>
      <c r="BA322" s="238"/>
      <c r="BB322" s="238"/>
      <c r="BC322" s="238"/>
      <c r="BD322" s="238"/>
      <c r="BE322" s="238"/>
      <c r="BF322" s="238"/>
      <c r="BG322" s="238"/>
    </row>
    <row r="323" spans="1:59" s="228" customFormat="1" x14ac:dyDescent="0.2">
      <c r="A323" s="228" t="s">
        <v>356</v>
      </c>
      <c r="B323" s="228">
        <f t="shared" si="95"/>
        <v>1.9923714582926011</v>
      </c>
      <c r="C323" s="228">
        <f t="shared" si="95"/>
        <v>1.9925861315621254</v>
      </c>
      <c r="D323" s="228">
        <f t="shared" si="95"/>
        <v>1.9931116020207722</v>
      </c>
      <c r="E323" s="228">
        <f t="shared" si="95"/>
        <v>1.9926050856089799</v>
      </c>
      <c r="F323" s="228">
        <f t="shared" si="95"/>
        <v>1.9924662168792691</v>
      </c>
      <c r="G323" s="228">
        <f t="shared" si="95"/>
        <v>1.9928716407635609</v>
      </c>
      <c r="H323" s="228">
        <f t="shared" si="95"/>
        <v>1.9924743951501207</v>
      </c>
      <c r="I323" s="228">
        <f t="shared" si="95"/>
        <v>1.9927170668281684</v>
      </c>
      <c r="J323" s="228">
        <f t="shared" si="95"/>
        <v>1.9926836729114672</v>
      </c>
      <c r="K323" s="228">
        <f t="shared" si="95"/>
        <v>1.9927277356030964</v>
      </c>
      <c r="L323" s="228">
        <f t="shared" si="95"/>
        <v>1.9928659036972185</v>
      </c>
      <c r="M323" s="228">
        <f t="shared" si="95"/>
        <v>1.9926497769189397</v>
      </c>
      <c r="N323" s="228">
        <f t="shared" si="95"/>
        <v>1.9926012546316245</v>
      </c>
      <c r="O323" s="228">
        <f t="shared" si="95"/>
        <v>1.9926028335799748</v>
      </c>
      <c r="P323" s="228">
        <f t="shared" si="95"/>
        <v>1.9924699497879572</v>
      </c>
      <c r="Q323" s="228">
        <f t="shared" si="95"/>
        <v>1.992318915705874</v>
      </c>
      <c r="R323" s="228">
        <f t="shared" si="95"/>
        <v>1.9924337861651906</v>
      </c>
      <c r="S323" s="228">
        <f t="shared" si="95"/>
        <v>1.9919601765473944</v>
      </c>
      <c r="T323" s="228">
        <f t="shared" si="95"/>
        <v>1.9927170668281684</v>
      </c>
      <c r="U323" s="228">
        <f t="shared" si="95"/>
        <v>1.9927170668281684</v>
      </c>
      <c r="V323" s="228">
        <f t="shared" si="95"/>
        <v>1.9927170668281684</v>
      </c>
      <c r="BA323" s="238"/>
      <c r="BB323" s="238"/>
      <c r="BC323" s="238"/>
      <c r="BD323" s="238"/>
      <c r="BE323" s="238"/>
      <c r="BF323" s="238"/>
      <c r="BG323" s="238"/>
    </row>
    <row r="324" spans="1:59" s="228" customFormat="1" x14ac:dyDescent="0.2">
      <c r="A324" s="228" t="s">
        <v>357</v>
      </c>
      <c r="B324" s="228">
        <f t="shared" si="95"/>
        <v>1.9923589858870867</v>
      </c>
      <c r="C324" s="228">
        <f t="shared" si="95"/>
        <v>1.9925725900525959</v>
      </c>
      <c r="D324" s="228">
        <f t="shared" si="95"/>
        <v>1.9930987425106117</v>
      </c>
      <c r="E324" s="228">
        <f t="shared" si="95"/>
        <v>1.9925901340978174</v>
      </c>
      <c r="F324" s="228">
        <f t="shared" si="95"/>
        <v>1.9924553199884487</v>
      </c>
      <c r="G324" s="228">
        <f t="shared" si="95"/>
        <v>1.9928549993033831</v>
      </c>
      <c r="H324" s="228">
        <f t="shared" si="95"/>
        <v>1.9924607132648968</v>
      </c>
      <c r="I324" s="228">
        <f t="shared" si="95"/>
        <v>1.9927075844554487</v>
      </c>
      <c r="J324" s="228">
        <f t="shared" si="95"/>
        <v>1.9926737152835445</v>
      </c>
      <c r="K324" s="228">
        <f t="shared" si="95"/>
        <v>1.9927182403258521</v>
      </c>
      <c r="L324" s="228">
        <f t="shared" si="95"/>
        <v>1.9928558154258831</v>
      </c>
      <c r="M324" s="228">
        <f t="shared" si="95"/>
        <v>1.9926387458704056</v>
      </c>
      <c r="N324" s="228">
        <f t="shared" si="95"/>
        <v>1.9925970522721512</v>
      </c>
      <c r="O324" s="228">
        <f t="shared" si="95"/>
        <v>1.992592407558524</v>
      </c>
      <c r="P324" s="228">
        <f t="shared" si="95"/>
        <v>1.9924578084909068</v>
      </c>
      <c r="Q324" s="228">
        <f t="shared" si="95"/>
        <v>1.9923090405925412</v>
      </c>
      <c r="R324" s="228">
        <f t="shared" si="95"/>
        <v>1.9924222483449485</v>
      </c>
      <c r="S324" s="228">
        <f t="shared" si="95"/>
        <v>1.9919458455713313</v>
      </c>
      <c r="T324" s="228">
        <f t="shared" si="95"/>
        <v>1.9927075844554487</v>
      </c>
      <c r="U324" s="228">
        <f t="shared" si="95"/>
        <v>1.9927075844554487</v>
      </c>
      <c r="V324" s="228">
        <f t="shared" si="95"/>
        <v>1.9927075844554487</v>
      </c>
      <c r="BA324" s="238"/>
      <c r="BB324" s="238"/>
      <c r="BC324" s="238"/>
      <c r="BD324" s="238"/>
      <c r="BE324" s="238"/>
      <c r="BF324" s="238"/>
      <c r="BG324" s="238"/>
    </row>
    <row r="325" spans="1:59" s="228" customFormat="1" x14ac:dyDescent="0.2">
      <c r="A325" s="228" t="s">
        <v>358</v>
      </c>
      <c r="B325" s="228">
        <f t="shared" si="95"/>
        <v>1.9923419644288471</v>
      </c>
      <c r="C325" s="228">
        <f t="shared" si="95"/>
        <v>1.9925521785834861</v>
      </c>
      <c r="D325" s="228">
        <f t="shared" si="95"/>
        <v>1.9930809993165377</v>
      </c>
      <c r="E325" s="228">
        <f t="shared" si="95"/>
        <v>1.9925695912526842</v>
      </c>
      <c r="F325" s="228">
        <f t="shared" si="95"/>
        <v>1.9924409826563927</v>
      </c>
      <c r="G325" s="228">
        <f t="shared" si="95"/>
        <v>1.9928307925730249</v>
      </c>
      <c r="H325" s="228">
        <f t="shared" si="95"/>
        <v>1.9924426952839189</v>
      </c>
      <c r="I325" s="228">
        <f t="shared" si="95"/>
        <v>1.9926945801553386</v>
      </c>
      <c r="J325" s="228">
        <f t="shared" si="95"/>
        <v>1.9926590237579764</v>
      </c>
      <c r="K325" s="228">
        <f t="shared" si="95"/>
        <v>1.9927055965406804</v>
      </c>
      <c r="L325" s="228">
        <f t="shared" si="95"/>
        <v>1.9928423918042346</v>
      </c>
      <c r="M325" s="228">
        <f t="shared" si="95"/>
        <v>1.9926219175608293</v>
      </c>
      <c r="N325" s="228">
        <f t="shared" si="95"/>
        <v>1.9925892376117753</v>
      </c>
      <c r="O325" s="228">
        <f t="shared" si="95"/>
        <v>1.9925774490191215</v>
      </c>
      <c r="P325" s="228">
        <f t="shared" si="95"/>
        <v>1.9924405795842137</v>
      </c>
      <c r="Q325" s="228">
        <f t="shared" si="95"/>
        <v>1.9922946489994311</v>
      </c>
      <c r="R325" s="228">
        <f t="shared" si="95"/>
        <v>1.9924048650802364</v>
      </c>
      <c r="S325" s="228">
        <f t="shared" si="95"/>
        <v>1.9919254114137073</v>
      </c>
      <c r="T325" s="228">
        <f t="shared" si="95"/>
        <v>1.9926945801553386</v>
      </c>
      <c r="U325" s="228">
        <f t="shared" si="95"/>
        <v>1.9926945801553386</v>
      </c>
      <c r="V325" s="228">
        <f t="shared" si="95"/>
        <v>1.9926945801553386</v>
      </c>
      <c r="BA325" s="238"/>
      <c r="BB325" s="238"/>
      <c r="BC325" s="238"/>
      <c r="BD325" s="238"/>
      <c r="BE325" s="238"/>
      <c r="BF325" s="238"/>
      <c r="BG325" s="238"/>
    </row>
    <row r="326" spans="1:59" s="228" customFormat="1" x14ac:dyDescent="0.2">
      <c r="A326" s="228" t="s">
        <v>359</v>
      </c>
      <c r="B326" s="228">
        <f t="shared" si="95"/>
        <v>1.9923211378372856</v>
      </c>
      <c r="C326" s="228">
        <f t="shared" si="95"/>
        <v>1.9925257892339416</v>
      </c>
      <c r="D326" s="228">
        <f t="shared" si="95"/>
        <v>1.993059147901272</v>
      </c>
      <c r="E326" s="228">
        <f t="shared" si="95"/>
        <v>1.9925443548944883</v>
      </c>
      <c r="F326" s="228">
        <f t="shared" si="95"/>
        <v>1.99242383149331</v>
      </c>
      <c r="G326" s="228">
        <f t="shared" si="95"/>
        <v>1.9928000785227595</v>
      </c>
      <c r="H326" s="228">
        <f t="shared" si="95"/>
        <v>1.9924211286794153</v>
      </c>
      <c r="I326" s="228">
        <f t="shared" si="95"/>
        <v>1.9926786222781547</v>
      </c>
      <c r="J326" s="228">
        <f t="shared" si="95"/>
        <v>1.9926402404249284</v>
      </c>
      <c r="K326" s="228">
        <f t="shared" si="95"/>
        <v>1.9926903568416645</v>
      </c>
      <c r="L326" s="228">
        <f t="shared" si="95"/>
        <v>1.9928262195089528</v>
      </c>
      <c r="M326" s="228">
        <f t="shared" si="95"/>
        <v>1.9926000274680904</v>
      </c>
      <c r="N326" s="228">
        <f t="shared" si="95"/>
        <v>1.9925781521886541</v>
      </c>
      <c r="O326" s="228">
        <f t="shared" si="95"/>
        <v>1.9925586117217184</v>
      </c>
      <c r="P326" s="228">
        <f t="shared" si="95"/>
        <v>1.992419016053774</v>
      </c>
      <c r="Q326" s="228">
        <f t="shared" si="95"/>
        <v>1.9922763699082211</v>
      </c>
      <c r="R326" s="228">
        <f t="shared" si="95"/>
        <v>1.9923823961031362</v>
      </c>
      <c r="S326" s="228">
        <f t="shared" si="95"/>
        <v>1.9918997671452643</v>
      </c>
      <c r="T326" s="228">
        <f t="shared" si="95"/>
        <v>1.9926786222781547</v>
      </c>
      <c r="U326" s="228">
        <f t="shared" si="95"/>
        <v>1.9926786222781547</v>
      </c>
      <c r="V326" s="228">
        <f t="shared" si="95"/>
        <v>1.9926786222781547</v>
      </c>
      <c r="BA326" s="238"/>
      <c r="BB326" s="238"/>
      <c r="BC326" s="238"/>
      <c r="BD326" s="238"/>
      <c r="BE326" s="238"/>
      <c r="BF326" s="238"/>
      <c r="BG326" s="238"/>
    </row>
    <row r="327" spans="1:59" s="228" customFormat="1" x14ac:dyDescent="0.2">
      <c r="A327" s="228" t="s">
        <v>360</v>
      </c>
      <c r="B327" s="228">
        <f t="shared" si="95"/>
        <v>1.9922974163343901</v>
      </c>
      <c r="C327" s="228">
        <f t="shared" si="95"/>
        <v>1.9924945753451677</v>
      </c>
      <c r="D327" s="228">
        <f t="shared" si="95"/>
        <v>1.9930341432765168</v>
      </c>
      <c r="E327" s="228">
        <f t="shared" si="95"/>
        <v>1.9925155279731803</v>
      </c>
      <c r="F327" s="228">
        <f t="shared" si="95"/>
        <v>1.9924046160873279</v>
      </c>
      <c r="G327" s="228">
        <f t="shared" si="95"/>
        <v>1.9927641995039662</v>
      </c>
      <c r="H327" s="228">
        <f t="shared" si="95"/>
        <v>1.9923969560154915</v>
      </c>
      <c r="I327" s="228">
        <f t="shared" si="95"/>
        <v>1.9926604082597044</v>
      </c>
      <c r="J327" s="228">
        <f t="shared" si="95"/>
        <v>1.9926181862061867</v>
      </c>
      <c r="K327" s="228">
        <f t="shared" si="95"/>
        <v>1.99267318727678</v>
      </c>
      <c r="L327" s="228">
        <f t="shared" si="95"/>
        <v>1.9928080053469446</v>
      </c>
      <c r="M327" s="228">
        <f t="shared" si="95"/>
        <v>1.992574032294282</v>
      </c>
      <c r="N327" s="228">
        <f t="shared" si="95"/>
        <v>1.9925642804889716</v>
      </c>
      <c r="O327" s="228">
        <f t="shared" si="95"/>
        <v>1.9925367189466028</v>
      </c>
      <c r="P327" s="228">
        <f t="shared" si="95"/>
        <v>1.9923940603293413</v>
      </c>
      <c r="Q327" s="228">
        <f t="shared" si="95"/>
        <v>1.99225500220291</v>
      </c>
      <c r="R327" s="228">
        <f t="shared" si="95"/>
        <v>1.9923558234157654</v>
      </c>
      <c r="S327" s="228">
        <f t="shared" si="95"/>
        <v>1.9918700335435882</v>
      </c>
      <c r="T327" s="228">
        <f t="shared" si="95"/>
        <v>1.9926604082597044</v>
      </c>
      <c r="U327" s="228">
        <f t="shared" si="95"/>
        <v>1.9926604082597044</v>
      </c>
      <c r="V327" s="228">
        <f t="shared" si="95"/>
        <v>1.9926604082597044</v>
      </c>
      <c r="BA327" s="238"/>
      <c r="BB327" s="238"/>
      <c r="BC327" s="238"/>
      <c r="BD327" s="238"/>
      <c r="BE327" s="238"/>
      <c r="BF327" s="238"/>
      <c r="BG327" s="238"/>
    </row>
    <row r="328" spans="1:59" s="228" customFormat="1" x14ac:dyDescent="0.2">
      <c r="A328" s="228" t="s">
        <v>361</v>
      </c>
      <c r="B328" s="228">
        <f t="shared" si="95"/>
        <v>1.9922718366636658</v>
      </c>
      <c r="C328" s="228">
        <f t="shared" si="95"/>
        <v>1.9924599011138844</v>
      </c>
      <c r="D328" s="228">
        <f t="shared" si="95"/>
        <v>1.9930070782643594</v>
      </c>
      <c r="E328" s="228">
        <f t="shared" si="95"/>
        <v>1.9924843703635484</v>
      </c>
      <c r="F328" s="228">
        <f t="shared" si="95"/>
        <v>1.9923841762438934</v>
      </c>
      <c r="G328" s="228">
        <f t="shared" si="95"/>
        <v>1.9927247236019328</v>
      </c>
      <c r="H328" s="228">
        <f t="shared" si="95"/>
        <v>1.9923712337535535</v>
      </c>
      <c r="I328" s="228">
        <f t="shared" si="95"/>
        <v>1.9926407341399943</v>
      </c>
      <c r="J328" s="228">
        <f t="shared" si="95"/>
        <v>1.9925938249769384</v>
      </c>
      <c r="K328" s="228">
        <f t="shared" si="95"/>
        <v>1.9926548382384008</v>
      </c>
      <c r="L328" s="228">
        <f t="shared" si="95"/>
        <v>1.9927885453644911</v>
      </c>
      <c r="M328" s="228">
        <f t="shared" si="95"/>
        <v>1.9925450681532382</v>
      </c>
      <c r="N328" s="228">
        <f t="shared" si="95"/>
        <v>1.9925482287725682</v>
      </c>
      <c r="O328" s="228">
        <f t="shared" si="95"/>
        <v>1.9925127275131</v>
      </c>
      <c r="P328" s="228">
        <f t="shared" si="95"/>
        <v>1.9923668030958241</v>
      </c>
      <c r="Q328" s="228">
        <f t="shared" si="95"/>
        <v>1.9922314797547536</v>
      </c>
      <c r="R328" s="228">
        <f t="shared" si="95"/>
        <v>1.9923263083720724</v>
      </c>
      <c r="S328" s="228">
        <f t="shared" si="95"/>
        <v>1.9918375101097501</v>
      </c>
      <c r="T328" s="228">
        <f t="shared" si="95"/>
        <v>1.9926407341399943</v>
      </c>
      <c r="U328" s="228">
        <f t="shared" si="95"/>
        <v>1.9926407341399943</v>
      </c>
      <c r="V328" s="228">
        <f t="shared" si="95"/>
        <v>1.9926407341399943</v>
      </c>
      <c r="BA328" s="238"/>
      <c r="BB328" s="238"/>
      <c r="BC328" s="238"/>
      <c r="BD328" s="238"/>
      <c r="BE328" s="238"/>
      <c r="BF328" s="238"/>
      <c r="BG328" s="238"/>
    </row>
    <row r="329" spans="1:59" s="228" customFormat="1" x14ac:dyDescent="0.2">
      <c r="A329" s="228" t="s">
        <v>362</v>
      </c>
      <c r="B329" s="228">
        <f t="shared" si="95"/>
        <v>1.9922455167794682</v>
      </c>
      <c r="C329" s="228">
        <f t="shared" si="95"/>
        <v>1.9924232819703842</v>
      </c>
      <c r="D329" s="228">
        <f t="shared" si="95"/>
        <v>1.9929791357357032</v>
      </c>
      <c r="E329" s="228">
        <f t="shared" si="95"/>
        <v>1.9924522438026444</v>
      </c>
      <c r="F329" s="228">
        <f t="shared" si="95"/>
        <v>1.9923634052822461</v>
      </c>
      <c r="G329" s="228">
        <f t="shared" si="95"/>
        <v>1.9926833761030043</v>
      </c>
      <c r="H329" s="228">
        <f t="shared" si="95"/>
        <v>1.9923450860798777</v>
      </c>
      <c r="I329" s="228">
        <f t="shared" si="95"/>
        <v>1.9926204597724626</v>
      </c>
      <c r="J329" s="228">
        <f t="shared" si="95"/>
        <v>1.9925682214397995</v>
      </c>
      <c r="K329" s="228">
        <f t="shared" si="95"/>
        <v>1.9926361116675528</v>
      </c>
      <c r="L329" s="228">
        <f t="shared" si="95"/>
        <v>1.9927686900562049</v>
      </c>
      <c r="M329" s="228">
        <f t="shared" si="95"/>
        <v>1.9925144009169078</v>
      </c>
      <c r="N329" s="228">
        <f t="shared" si="95"/>
        <v>1.9925306985764748</v>
      </c>
      <c r="O329" s="228">
        <f t="shared" si="95"/>
        <v>1.9924876859619778</v>
      </c>
      <c r="P329" s="228">
        <f t="shared" si="95"/>
        <v>1.9923384356251217</v>
      </c>
      <c r="Q329" s="228">
        <f t="shared" si="95"/>
        <v>1.9922068306076093</v>
      </c>
      <c r="R329" s="228">
        <f t="shared" si="95"/>
        <v>1.9922951409210947</v>
      </c>
      <c r="S329" s="228">
        <f t="shared" si="95"/>
        <v>1.9918036182738734</v>
      </c>
      <c r="T329" s="228">
        <f t="shared" si="95"/>
        <v>1.9926204597724626</v>
      </c>
      <c r="U329" s="228">
        <f t="shared" si="95"/>
        <v>1.9926204597724626</v>
      </c>
      <c r="V329" s="228">
        <f t="shared" si="95"/>
        <v>1.9926204597724626</v>
      </c>
      <c r="BA329" s="238"/>
      <c r="BB329" s="238"/>
      <c r="BC329" s="238"/>
      <c r="BD329" s="238"/>
      <c r="BE329" s="238"/>
      <c r="BF329" s="238"/>
      <c r="BG329" s="238"/>
    </row>
    <row r="330" spans="1:59" s="228" customFormat="1" x14ac:dyDescent="0.2">
      <c r="A330" s="228" t="s">
        <v>363</v>
      </c>
      <c r="B330" s="228">
        <f t="shared" si="95"/>
        <v>1.9922196069870333</v>
      </c>
      <c r="C330" s="228">
        <f t="shared" si="95"/>
        <v>1.9923863183469563</v>
      </c>
      <c r="D330" s="228">
        <f t="shared" si="95"/>
        <v>1.9929515369131336</v>
      </c>
      <c r="E330" s="228">
        <f t="shared" si="95"/>
        <v>1.9924205523753398</v>
      </c>
      <c r="F330" s="228">
        <f t="shared" si="95"/>
        <v>1.9923432109930796</v>
      </c>
      <c r="G330" s="228">
        <f t="shared" si="95"/>
        <v>1.9926419640912916</v>
      </c>
      <c r="H330" s="228">
        <f t="shared" si="95"/>
        <v>1.9923196557732739</v>
      </c>
      <c r="I330" s="228">
        <f t="shared" si="95"/>
        <v>1.992600471244258</v>
      </c>
      <c r="J330" s="228">
        <f t="shared" si="95"/>
        <v>1.9925424945922028</v>
      </c>
      <c r="K330" s="228">
        <f t="shared" si="95"/>
        <v>1.9926178260052418</v>
      </c>
      <c r="L330" s="228">
        <f t="shared" si="95"/>
        <v>1.9927493071943343</v>
      </c>
      <c r="M330" s="228">
        <f t="shared" si="95"/>
        <v>1.9924833708906764</v>
      </c>
      <c r="N330" s="228">
        <f t="shared" si="95"/>
        <v>1.9925124560543803</v>
      </c>
      <c r="O330" s="228">
        <f t="shared" si="95"/>
        <v>1.9924626887291832</v>
      </c>
      <c r="P330" s="228">
        <f t="shared" si="95"/>
        <v>1.9923101977118263</v>
      </c>
      <c r="Q330" s="228">
        <f t="shared" si="95"/>
        <v>1.9921821320474875</v>
      </c>
      <c r="R330" s="228">
        <f t="shared" si="95"/>
        <v>1.9922636832299989</v>
      </c>
      <c r="S330" s="228">
        <f t="shared" si="95"/>
        <v>1.9917698392718168</v>
      </c>
      <c r="T330" s="228">
        <f t="shared" si="95"/>
        <v>1.992600471244258</v>
      </c>
      <c r="U330" s="228">
        <f t="shared" si="95"/>
        <v>1.992600471244258</v>
      </c>
      <c r="V330" s="228">
        <f t="shared" si="95"/>
        <v>1.992600471244258</v>
      </c>
      <c r="BA330" s="238"/>
      <c r="BB330" s="238"/>
      <c r="BC330" s="238"/>
      <c r="BD330" s="238"/>
      <c r="BE330" s="238"/>
      <c r="BF330" s="238"/>
      <c r="BG330" s="238"/>
    </row>
    <row r="331" spans="1:59" s="228" customFormat="1" x14ac:dyDescent="0.2">
      <c r="A331" s="228" t="s">
        <v>364</v>
      </c>
      <c r="B331" s="228">
        <f t="shared" si="95"/>
        <v>1.99219523966862</v>
      </c>
      <c r="C331" s="228">
        <f t="shared" si="95"/>
        <v>1.9923506257313159</v>
      </c>
      <c r="D331" s="228">
        <f t="shared" si="95"/>
        <v>1.992925487997631</v>
      </c>
      <c r="E331" s="228">
        <f t="shared" si="95"/>
        <v>1.9923906811490804</v>
      </c>
      <c r="F331" s="228">
        <f t="shared" si="95"/>
        <v>1.992324475963734</v>
      </c>
      <c r="G331" s="228">
        <f t="shared" si="95"/>
        <v>1.9926022974704229</v>
      </c>
      <c r="H331" s="228">
        <f t="shared" si="95"/>
        <v>1.9922960542601689</v>
      </c>
      <c r="I331" s="228">
        <f t="shared" si="95"/>
        <v>1.9925816421499782</v>
      </c>
      <c r="J331" s="228">
        <f t="shared" si="95"/>
        <v>1.9925177688208391</v>
      </c>
      <c r="K331" s="228">
        <f t="shared" si="95"/>
        <v>1.9926007804226553</v>
      </c>
      <c r="L331" s="228">
        <f t="shared" si="95"/>
        <v>1.9927312439029525</v>
      </c>
      <c r="M331" s="228">
        <f t="shared" si="95"/>
        <v>1.9924533342355888</v>
      </c>
      <c r="N331" s="228">
        <f t="shared" si="95"/>
        <v>1.9924942984920375</v>
      </c>
      <c r="O331" s="228">
        <f t="shared" si="95"/>
        <v>1.9924388283137393</v>
      </c>
      <c r="P331" s="228">
        <f t="shared" si="95"/>
        <v>1.9922833234882491</v>
      </c>
      <c r="Q331" s="228">
        <f t="shared" si="95"/>
        <v>1.9921584635199818</v>
      </c>
      <c r="R331" s="228">
        <f t="shared" si="95"/>
        <v>1.9922333101508358</v>
      </c>
      <c r="S331" s="228">
        <f t="shared" si="95"/>
        <v>1.9917376494080601</v>
      </c>
      <c r="T331" s="228">
        <f t="shared" si="95"/>
        <v>1.9925816421499782</v>
      </c>
      <c r="U331" s="228">
        <f t="shared" si="95"/>
        <v>1.9925816421499782</v>
      </c>
      <c r="V331" s="228">
        <f t="shared" si="95"/>
        <v>1.9925816421499782</v>
      </c>
      <c r="BA331" s="238"/>
      <c r="BB331" s="238"/>
      <c r="BC331" s="238"/>
      <c r="BD331" s="238"/>
      <c r="BE331" s="238"/>
      <c r="BF331" s="238"/>
      <c r="BG331" s="238"/>
    </row>
    <row r="332" spans="1:59" s="228" customFormat="1" x14ac:dyDescent="0.2">
      <c r="A332" s="228" t="s">
        <v>365</v>
      </c>
      <c r="B332" s="228">
        <f t="shared" si="95"/>
        <v>1.99217347979297</v>
      </c>
      <c r="C332" s="228">
        <f t="shared" si="95"/>
        <v>1.9923177640620384</v>
      </c>
      <c r="D332" s="228">
        <f t="shared" si="95"/>
        <v>1.9929021274517991</v>
      </c>
      <c r="E332" s="228">
        <f t="shared" si="95"/>
        <v>1.9923639356397915</v>
      </c>
      <c r="F332" s="228">
        <f t="shared" si="95"/>
        <v>1.9923080190048921</v>
      </c>
      <c r="G332" s="228">
        <f t="shared" si="95"/>
        <v>1.9925661098620724</v>
      </c>
      <c r="H332" s="228">
        <f t="shared" si="95"/>
        <v>1.992275313039938</v>
      </c>
      <c r="I332" s="228">
        <f t="shared" si="95"/>
        <v>1.9925647954113956</v>
      </c>
      <c r="J332" s="228">
        <f t="shared" si="95"/>
        <v>1.9924951247605645</v>
      </c>
      <c r="K332" s="228">
        <f t="shared" si="95"/>
        <v>1.9925857198935462</v>
      </c>
      <c r="L332" s="228">
        <f t="shared" si="95"/>
        <v>1.9927152896345701</v>
      </c>
      <c r="M332" s="228">
        <f t="shared" si="95"/>
        <v>1.992425603697604</v>
      </c>
      <c r="N332" s="228">
        <f t="shared" si="95"/>
        <v>1.9924770194620505</v>
      </c>
      <c r="O332" s="228">
        <f t="shared" si="95"/>
        <v>1.9924171475302959</v>
      </c>
      <c r="P332" s="228">
        <f t="shared" si="95"/>
        <v>1.9922589874869174</v>
      </c>
      <c r="Q332" s="228">
        <f t="shared" si="95"/>
        <v>1.9921368594533189</v>
      </c>
      <c r="R332" s="228">
        <f t="shared" si="95"/>
        <v>1.9922053491329117</v>
      </c>
      <c r="S332" s="228">
        <f t="shared" si="95"/>
        <v>1.9917084555341134</v>
      </c>
      <c r="T332" s="228">
        <f t="shared" si="95"/>
        <v>1.9925647954113956</v>
      </c>
      <c r="U332" s="228">
        <f t="shared" si="95"/>
        <v>1.9925647954113956</v>
      </c>
      <c r="V332" s="228">
        <f t="shared" si="95"/>
        <v>1.9925647954113956</v>
      </c>
      <c r="BA332" s="238"/>
      <c r="BB332" s="238"/>
      <c r="BC332" s="238"/>
      <c r="BD332" s="238"/>
      <c r="BE332" s="238"/>
      <c r="BF332" s="238"/>
      <c r="BG332" s="238"/>
    </row>
    <row r="333" spans="1:59" s="228" customFormat="1" x14ac:dyDescent="0.2">
      <c r="A333" s="228" t="s">
        <v>366</v>
      </c>
      <c r="B333" s="228">
        <f t="shared" si="95"/>
        <v>1.9921552783710645</v>
      </c>
      <c r="C333" s="228">
        <f t="shared" si="95"/>
        <v>1.9922891695517588</v>
      </c>
      <c r="D333" s="228">
        <f t="shared" si="95"/>
        <v>1.9928824762435873</v>
      </c>
      <c r="E333" s="228">
        <f t="shared" ref="E333:V348" si="96">(E$257*E$251*COS(E271)+E$258*E$252*SIN(E271))+E$241</f>
        <v>1.9923414847545686</v>
      </c>
      <c r="F333" s="228">
        <f t="shared" si="96"/>
        <v>1.9922945593646244</v>
      </c>
      <c r="G333" s="228">
        <f t="shared" si="96"/>
        <v>1.9925349828383718</v>
      </c>
      <c r="H333" s="228">
        <f t="shared" si="96"/>
        <v>1.9922583386034329</v>
      </c>
      <c r="I333" s="228">
        <f t="shared" si="96"/>
        <v>1.9925506673118256</v>
      </c>
      <c r="J333" s="228">
        <f t="shared" si="96"/>
        <v>1.9924755520654711</v>
      </c>
      <c r="K333" s="228">
        <f t="shared" si="96"/>
        <v>1.9925733026353047</v>
      </c>
      <c r="L333" s="228">
        <f t="shared" si="96"/>
        <v>1.9927021416672726</v>
      </c>
      <c r="M333" s="228">
        <f t="shared" si="96"/>
        <v>1.9924013912342984</v>
      </c>
      <c r="N333" s="228">
        <f t="shared" si="96"/>
        <v>1.9924613741409434</v>
      </c>
      <c r="O333" s="228">
        <f t="shared" si="96"/>
        <v>1.9923985939331252</v>
      </c>
      <c r="P333" s="228">
        <f t="shared" si="96"/>
        <v>1.9922382533078666</v>
      </c>
      <c r="Q333" s="228">
        <f t="shared" si="96"/>
        <v>1.9921182640488795</v>
      </c>
      <c r="R333" s="228">
        <f t="shared" si="96"/>
        <v>1.9921810222068814</v>
      </c>
      <c r="S333" s="228">
        <f t="shared" si="96"/>
        <v>1.9916835335623557</v>
      </c>
      <c r="T333" s="228">
        <f t="shared" si="96"/>
        <v>1.9925506673118256</v>
      </c>
      <c r="U333" s="228">
        <f t="shared" si="96"/>
        <v>1.9925506673118256</v>
      </c>
      <c r="V333" s="228">
        <f t="shared" si="96"/>
        <v>1.9925506673118256</v>
      </c>
      <c r="BA333" s="238"/>
      <c r="BB333" s="238"/>
      <c r="BC333" s="238"/>
      <c r="BD333" s="238"/>
      <c r="BE333" s="238"/>
      <c r="BF333" s="238"/>
      <c r="BG333" s="238"/>
    </row>
    <row r="334" spans="1:59" s="228" customFormat="1" x14ac:dyDescent="0.2">
      <c r="A334" s="228" t="s">
        <v>367</v>
      </c>
      <c r="B334" s="228">
        <f t="shared" ref="B334:Q349" si="97">(B$257*B$251*COS(B272)+B$258*B$252*SIN(B272))+B$241</f>
        <v>1.9921414308923813</v>
      </c>
      <c r="C334" s="228">
        <f t="shared" si="97"/>
        <v>1.9922660919177886</v>
      </c>
      <c r="D334" s="228">
        <f t="shared" si="97"/>
        <v>1.9928673932250913</v>
      </c>
      <c r="E334" s="228">
        <f t="shared" si="97"/>
        <v>1.9923243097048271</v>
      </c>
      <c r="F334" s="228">
        <f t="shared" si="97"/>
        <v>1.9922846852937974</v>
      </c>
      <c r="G334" s="228">
        <f t="shared" si="97"/>
        <v>1.9925102767996212</v>
      </c>
      <c r="H334" s="228">
        <f t="shared" si="97"/>
        <v>1.9922458728149808</v>
      </c>
      <c r="I334" s="228">
        <f t="shared" si="97"/>
        <v>1.9925398753170138</v>
      </c>
      <c r="J334" s="228">
        <f t="shared" si="97"/>
        <v>1.9924599061562549</v>
      </c>
      <c r="K334" s="228">
        <f t="shared" si="96"/>
        <v>1.9925640713417008</v>
      </c>
      <c r="L334" s="228">
        <f t="shared" si="96"/>
        <v>1.9926923746303218</v>
      </c>
      <c r="M334" s="228">
        <f t="shared" si="96"/>
        <v>1.9923817550465022</v>
      </c>
      <c r="N334" s="228">
        <f t="shared" si="96"/>
        <v>1.9924480463043235</v>
      </c>
      <c r="O334" s="228">
        <f t="shared" si="96"/>
        <v>1.992383978403454</v>
      </c>
      <c r="P334" s="228">
        <f t="shared" si="96"/>
        <v>1.9922220271342148</v>
      </c>
      <c r="Q334" s="228">
        <f t="shared" si="96"/>
        <v>1.992103490015068</v>
      </c>
      <c r="R334" s="228">
        <f t="shared" si="96"/>
        <v>1.9921613925761461</v>
      </c>
      <c r="S334" s="228">
        <f t="shared" si="96"/>
        <v>1.991663972702542</v>
      </c>
      <c r="T334" s="228">
        <f t="shared" si="96"/>
        <v>1.9925398753170138</v>
      </c>
      <c r="U334" s="228">
        <f t="shared" si="96"/>
        <v>1.9925398753170138</v>
      </c>
      <c r="V334" s="228">
        <f t="shared" si="96"/>
        <v>1.9925398753170138</v>
      </c>
      <c r="BA334" s="238"/>
      <c r="BB334" s="238"/>
      <c r="BC334" s="238"/>
      <c r="BD334" s="238"/>
      <c r="BE334" s="238"/>
      <c r="BF334" s="238"/>
      <c r="BG334" s="238"/>
    </row>
    <row r="335" spans="1:59" s="228" customFormat="1" x14ac:dyDescent="0.2">
      <c r="A335" s="228" t="s">
        <v>368</v>
      </c>
      <c r="B335" s="228">
        <f t="shared" si="97"/>
        <v>1.9921325425581862</v>
      </c>
      <c r="C335" s="228">
        <f t="shared" si="97"/>
        <v>1.9922495397634703</v>
      </c>
      <c r="D335" s="228">
        <f t="shared" si="97"/>
        <v>1.992857537596596</v>
      </c>
      <c r="E335" s="228">
        <f t="shared" si="97"/>
        <v>1.9923131611226557</v>
      </c>
      <c r="F335" s="228">
        <f t="shared" si="97"/>
        <v>1.9922788283366872</v>
      </c>
      <c r="G335" s="228">
        <f t="shared" si="97"/>
        <v>1.9924930715182667</v>
      </c>
      <c r="H335" s="228">
        <f t="shared" si="97"/>
        <v>1.992238460489355</v>
      </c>
      <c r="I335" s="228">
        <f t="shared" si="97"/>
        <v>1.9925328910889193</v>
      </c>
      <c r="J335" s="228">
        <f t="shared" si="97"/>
        <v>1.9924488708342261</v>
      </c>
      <c r="K335" s="228">
        <f t="shared" si="96"/>
        <v>1.9925584294645615</v>
      </c>
      <c r="L335" s="228">
        <f t="shared" si="96"/>
        <v>1.9926864153900996</v>
      </c>
      <c r="M335" s="228">
        <f t="shared" si="96"/>
        <v>1.9923675533298471</v>
      </c>
      <c r="N335" s="228">
        <f t="shared" si="96"/>
        <v>1.9924376184426049</v>
      </c>
      <c r="O335" s="228">
        <f t="shared" si="96"/>
        <v>1.9923739397100617</v>
      </c>
      <c r="P335" s="228">
        <f t="shared" si="96"/>
        <v>1.9922110181276125</v>
      </c>
      <c r="Q335" s="228">
        <f t="shared" si="96"/>
        <v>1.9920931830480564</v>
      </c>
      <c r="R335" s="228">
        <f t="shared" si="96"/>
        <v>1.9921473181497624</v>
      </c>
      <c r="S335" s="228">
        <f t="shared" si="96"/>
        <v>1.9916506278581096</v>
      </c>
      <c r="T335" s="228">
        <f t="shared" si="96"/>
        <v>1.9925328910889193</v>
      </c>
      <c r="U335" s="228">
        <f t="shared" si="96"/>
        <v>1.9925328910889193</v>
      </c>
      <c r="V335" s="228">
        <f t="shared" si="96"/>
        <v>1.9925328910889193</v>
      </c>
      <c r="BA335" s="238"/>
      <c r="BB335" s="238"/>
      <c r="BC335" s="238"/>
      <c r="BD335" s="238"/>
      <c r="BE335" s="238"/>
      <c r="BF335" s="238"/>
      <c r="BG335" s="238"/>
    </row>
    <row r="336" spans="1:59" s="228" customFormat="1" x14ac:dyDescent="0.2">
      <c r="A336" s="228" t="s">
        <v>369</v>
      </c>
      <c r="B336" s="228">
        <f t="shared" si="97"/>
        <v>1.9921290018313345</v>
      </c>
      <c r="C336" s="228">
        <f t="shared" si="97"/>
        <v>1.9922402364973744</v>
      </c>
      <c r="D336" s="228">
        <f t="shared" si="97"/>
        <v>1.9928533400963588</v>
      </c>
      <c r="E336" s="228">
        <f t="shared" si="97"/>
        <v>1.9923085262545921</v>
      </c>
      <c r="F336" s="228">
        <f t="shared" si="97"/>
        <v>1.9922772444704242</v>
      </c>
      <c r="G336" s="228">
        <f t="shared" si="97"/>
        <v>1.9924841189476634</v>
      </c>
      <c r="H336" s="228">
        <f t="shared" si="97"/>
        <v>1.9922364255807534</v>
      </c>
      <c r="I336" s="228">
        <f t="shared" si="97"/>
        <v>1.9925300198718234</v>
      </c>
      <c r="J336" s="228">
        <f t="shared" si="97"/>
        <v>1.9924429283959104</v>
      </c>
      <c r="K336" s="228">
        <f t="shared" si="96"/>
        <v>1.9925566235809908</v>
      </c>
      <c r="L336" s="228">
        <f t="shared" si="96"/>
        <v>1.9926845243939997</v>
      </c>
      <c r="M336" s="228">
        <f t="shared" si="96"/>
        <v>1.9923594067674983</v>
      </c>
      <c r="N336" s="228">
        <f t="shared" si="96"/>
        <v>1.9924305463033833</v>
      </c>
      <c r="O336" s="228">
        <f t="shared" si="96"/>
        <v>1.9923689165920209</v>
      </c>
      <c r="P336" s="228">
        <f t="shared" si="96"/>
        <v>1.992205707434475</v>
      </c>
      <c r="Q336" s="228">
        <f t="shared" si="96"/>
        <v>1.9920877936117607</v>
      </c>
      <c r="R336" s="228">
        <f t="shared" si="96"/>
        <v>1.9921394140476996</v>
      </c>
      <c r="S336" s="228">
        <f t="shared" si="96"/>
        <v>1.9916440822627959</v>
      </c>
      <c r="T336" s="228">
        <f t="shared" si="96"/>
        <v>1.9925300198718234</v>
      </c>
      <c r="U336" s="228">
        <f t="shared" si="96"/>
        <v>1.9925300198718234</v>
      </c>
      <c r="V336" s="228">
        <f t="shared" si="96"/>
        <v>1.9925300198718234</v>
      </c>
      <c r="BA336" s="238"/>
      <c r="BB336" s="238"/>
      <c r="BC336" s="238"/>
      <c r="BD336" s="238"/>
      <c r="BE336" s="238"/>
      <c r="BF336" s="238"/>
      <c r="BG336" s="238"/>
    </row>
    <row r="337" spans="1:59" s="228" customFormat="1" x14ac:dyDescent="0.2">
      <c r="A337" s="228" t="s">
        <v>370</v>
      </c>
      <c r="B337" s="228">
        <f t="shared" si="97"/>
        <v>1.99213096345858</v>
      </c>
      <c r="C337" s="228">
        <f t="shared" si="97"/>
        <v>1.9922385887168708</v>
      </c>
      <c r="D337" s="228">
        <f t="shared" si="97"/>
        <v>1.9928549841752823</v>
      </c>
      <c r="E337" s="228">
        <f t="shared" si="97"/>
        <v>1.9923106076666113</v>
      </c>
      <c r="F337" s="228">
        <f t="shared" si="97"/>
        <v>1.9922800029175642</v>
      </c>
      <c r="G337" s="228">
        <f t="shared" si="97"/>
        <v>1.9924838103581062</v>
      </c>
      <c r="H337" s="228">
        <f t="shared" si="97"/>
        <v>1.9922398570244466</v>
      </c>
      <c r="I337" s="228">
        <f t="shared" si="97"/>
        <v>1.9925313871516912</v>
      </c>
      <c r="J337" s="228">
        <f t="shared" si="97"/>
        <v>1.9924423385543777</v>
      </c>
      <c r="K337" s="228">
        <f t="shared" si="96"/>
        <v>1.9925587326167662</v>
      </c>
      <c r="L337" s="228">
        <f t="shared" si="96"/>
        <v>1.9926867842876255</v>
      </c>
      <c r="M337" s="228">
        <f t="shared" si="96"/>
        <v>1.9923576714033222</v>
      </c>
      <c r="N337" s="228">
        <f t="shared" si="96"/>
        <v>1.9924271389730788</v>
      </c>
      <c r="O337" s="228">
        <f t="shared" si="96"/>
        <v>1.9923691285836931</v>
      </c>
      <c r="P337" s="228">
        <f t="shared" si="96"/>
        <v>1.9922063271575761</v>
      </c>
      <c r="Q337" s="228">
        <f t="shared" si="96"/>
        <v>1.9920875572504089</v>
      </c>
      <c r="R337" s="228">
        <f t="shared" si="96"/>
        <v>1.9921380257171462</v>
      </c>
      <c r="S337" s="228">
        <f t="shared" si="96"/>
        <v>1.9916446219905251</v>
      </c>
      <c r="T337" s="228">
        <f t="shared" si="96"/>
        <v>1.9925313871516912</v>
      </c>
      <c r="U337" s="228">
        <f t="shared" si="96"/>
        <v>1.9925313871516912</v>
      </c>
      <c r="V337" s="228">
        <f t="shared" si="96"/>
        <v>1.9925313871516912</v>
      </c>
      <c r="BA337" s="238"/>
      <c r="BB337" s="238"/>
      <c r="BC337" s="238"/>
      <c r="BD337" s="238"/>
      <c r="BE337" s="238"/>
      <c r="BF337" s="238"/>
      <c r="BG337" s="238"/>
    </row>
    <row r="338" spans="1:59" s="228" customFormat="1" x14ac:dyDescent="0.2">
      <c r="A338" s="228" t="s">
        <v>371</v>
      </c>
      <c r="B338" s="228">
        <f t="shared" si="97"/>
        <v>1.992138341707399</v>
      </c>
      <c r="C338" s="228">
        <f t="shared" si="97"/>
        <v>1.9922446684378747</v>
      </c>
      <c r="D338" s="228">
        <f t="shared" si="97"/>
        <v>1.9928623979792279</v>
      </c>
      <c r="E338" s="228">
        <f t="shared" si="97"/>
        <v>1.9923193143910203</v>
      </c>
      <c r="F338" s="228">
        <f t="shared" si="97"/>
        <v>1.992286983120731</v>
      </c>
      <c r="G338" s="228">
        <f t="shared" si="97"/>
        <v>1.9924921592364391</v>
      </c>
      <c r="H338" s="228">
        <f t="shared" si="97"/>
        <v>1.9922486048498791</v>
      </c>
      <c r="I338" s="228">
        <f t="shared" si="97"/>
        <v>1.9925369331718314</v>
      </c>
      <c r="J338" s="228">
        <f t="shared" si="97"/>
        <v>1.9924471270885327</v>
      </c>
      <c r="K338" s="228">
        <f t="shared" si="96"/>
        <v>1.9925646643969037</v>
      </c>
      <c r="L338" s="228">
        <f t="shared" si="96"/>
        <v>1.9926930963027814</v>
      </c>
      <c r="M338" s="228">
        <f t="shared" si="96"/>
        <v>1.9923624230810602</v>
      </c>
      <c r="N338" s="228">
        <f t="shared" si="96"/>
        <v>1.9924275453683753</v>
      </c>
      <c r="O338" s="228">
        <f t="shared" si="96"/>
        <v>1.9923745664200252</v>
      </c>
      <c r="P338" s="228">
        <f t="shared" si="96"/>
        <v>1.9922128502120426</v>
      </c>
      <c r="Q338" s="228">
        <f t="shared" si="96"/>
        <v>1.9920924842941259</v>
      </c>
      <c r="R338" s="228">
        <f t="shared" si="96"/>
        <v>1.9921432138348092</v>
      </c>
      <c r="S338" s="228">
        <f t="shared" si="96"/>
        <v>1.9916522234526057</v>
      </c>
      <c r="T338" s="228">
        <f t="shared" si="96"/>
        <v>1.9925369331718314</v>
      </c>
      <c r="U338" s="228">
        <f t="shared" si="96"/>
        <v>1.9925369331718314</v>
      </c>
      <c r="V338" s="228">
        <f t="shared" si="96"/>
        <v>1.9925369331718314</v>
      </c>
      <c r="BA338" s="238"/>
      <c r="BB338" s="238"/>
      <c r="BC338" s="238"/>
      <c r="BD338" s="238"/>
      <c r="BE338" s="238"/>
      <c r="BF338" s="238"/>
      <c r="BG338" s="238"/>
    </row>
    <row r="339" spans="1:59" s="228" customFormat="1" x14ac:dyDescent="0.2">
      <c r="A339" s="228" t="s">
        <v>372</v>
      </c>
      <c r="B339" s="228">
        <f t="shared" si="97"/>
        <v>1.9921508141129134</v>
      </c>
      <c r="C339" s="228">
        <f t="shared" si="97"/>
        <v>1.9922582099474042</v>
      </c>
      <c r="D339" s="228">
        <f t="shared" si="97"/>
        <v>1.9928752574893884</v>
      </c>
      <c r="E339" s="228">
        <f t="shared" si="97"/>
        <v>1.9923342659021828</v>
      </c>
      <c r="F339" s="228">
        <f t="shared" si="97"/>
        <v>1.9922978800115514</v>
      </c>
      <c r="G339" s="228">
        <f t="shared" si="97"/>
        <v>1.992508800696617</v>
      </c>
      <c r="H339" s="228">
        <f t="shared" si="97"/>
        <v>1.992262286735103</v>
      </c>
      <c r="I339" s="228">
        <f t="shared" si="97"/>
        <v>1.9925464155445511</v>
      </c>
      <c r="J339" s="228">
        <f t="shared" si="97"/>
        <v>1.9924570847164553</v>
      </c>
      <c r="K339" s="228">
        <f t="shared" si="96"/>
        <v>1.992574159674148</v>
      </c>
      <c r="L339" s="228">
        <f t="shared" si="96"/>
        <v>1.9927031845741168</v>
      </c>
      <c r="M339" s="228">
        <f t="shared" si="96"/>
        <v>1.9923734541295943</v>
      </c>
      <c r="N339" s="228">
        <f t="shared" si="96"/>
        <v>1.9924317477278486</v>
      </c>
      <c r="O339" s="228">
        <f t="shared" si="96"/>
        <v>1.992384992441476</v>
      </c>
      <c r="P339" s="228">
        <f t="shared" si="96"/>
        <v>1.992224991509093</v>
      </c>
      <c r="Q339" s="228">
        <f t="shared" si="96"/>
        <v>1.9921023594074587</v>
      </c>
      <c r="R339" s="228">
        <f t="shared" si="96"/>
        <v>1.9921547516550513</v>
      </c>
      <c r="S339" s="228">
        <f t="shared" si="96"/>
        <v>1.9916665544286689</v>
      </c>
      <c r="T339" s="228">
        <f t="shared" si="96"/>
        <v>1.9925464155445511</v>
      </c>
      <c r="U339" s="228">
        <f t="shared" si="96"/>
        <v>1.9925464155445511</v>
      </c>
      <c r="V339" s="228">
        <f t="shared" si="96"/>
        <v>1.9925464155445511</v>
      </c>
      <c r="BA339" s="238"/>
      <c r="BB339" s="238"/>
      <c r="BC339" s="238"/>
      <c r="BD339" s="238"/>
      <c r="BE339" s="238"/>
      <c r="BF339" s="238"/>
      <c r="BG339" s="238"/>
    </row>
    <row r="340" spans="1:59" s="228" customFormat="1" x14ac:dyDescent="0.2">
      <c r="A340" s="228" t="s">
        <v>373</v>
      </c>
      <c r="B340" s="228">
        <f t="shared" si="97"/>
        <v>1.992167835571153</v>
      </c>
      <c r="C340" s="228">
        <f t="shared" si="97"/>
        <v>1.992278621416514</v>
      </c>
      <c r="D340" s="228">
        <f t="shared" si="97"/>
        <v>1.9928930006834624</v>
      </c>
      <c r="E340" s="228">
        <f t="shared" si="97"/>
        <v>1.992354808747316</v>
      </c>
      <c r="F340" s="228">
        <f t="shared" si="97"/>
        <v>1.9923122173436074</v>
      </c>
      <c r="G340" s="228">
        <f t="shared" si="97"/>
        <v>1.9925330074269751</v>
      </c>
      <c r="H340" s="228">
        <f t="shared" si="97"/>
        <v>1.9922803047160809</v>
      </c>
      <c r="I340" s="228">
        <f t="shared" si="97"/>
        <v>1.9925594198446612</v>
      </c>
      <c r="J340" s="228">
        <f t="shared" si="97"/>
        <v>1.9924717762420234</v>
      </c>
      <c r="K340" s="228">
        <f t="shared" si="96"/>
        <v>1.9925868034593197</v>
      </c>
      <c r="L340" s="228">
        <f t="shared" si="96"/>
        <v>1.9927166081957652</v>
      </c>
      <c r="M340" s="228">
        <f t="shared" si="96"/>
        <v>1.9923902824391706</v>
      </c>
      <c r="N340" s="228">
        <f t="shared" si="96"/>
        <v>1.9924395623882245</v>
      </c>
      <c r="O340" s="228">
        <f t="shared" si="96"/>
        <v>1.9923999509808785</v>
      </c>
      <c r="P340" s="228">
        <f t="shared" si="96"/>
        <v>1.9922422204157861</v>
      </c>
      <c r="Q340" s="228">
        <f t="shared" si="96"/>
        <v>1.9921167510005688</v>
      </c>
      <c r="R340" s="228">
        <f t="shared" si="96"/>
        <v>1.9921721349197634</v>
      </c>
      <c r="S340" s="228">
        <f t="shared" si="96"/>
        <v>1.9916869885862929</v>
      </c>
      <c r="T340" s="228">
        <f t="shared" si="96"/>
        <v>1.9925594198446612</v>
      </c>
      <c r="U340" s="228">
        <f t="shared" si="96"/>
        <v>1.9925594198446612</v>
      </c>
      <c r="V340" s="228">
        <f t="shared" si="96"/>
        <v>1.9925594198446612</v>
      </c>
      <c r="BA340" s="238"/>
      <c r="BB340" s="238"/>
      <c r="BC340" s="238"/>
      <c r="BD340" s="238"/>
      <c r="BE340" s="238"/>
      <c r="BF340" s="238"/>
      <c r="BG340" s="238"/>
    </row>
    <row r="341" spans="1:59" s="228" customFormat="1" x14ac:dyDescent="0.2">
      <c r="A341" s="228" t="s">
        <v>374</v>
      </c>
      <c r="B341" s="228">
        <f t="shared" si="97"/>
        <v>1.9921886621627145</v>
      </c>
      <c r="C341" s="228">
        <f t="shared" si="97"/>
        <v>1.9923050107660585</v>
      </c>
      <c r="D341" s="228">
        <f t="shared" si="97"/>
        <v>1.9929148520987281</v>
      </c>
      <c r="E341" s="228">
        <f t="shared" si="97"/>
        <v>1.9923800451055118</v>
      </c>
      <c r="F341" s="228">
        <f t="shared" si="97"/>
        <v>1.9923293685066901</v>
      </c>
      <c r="G341" s="228">
        <f t="shared" si="97"/>
        <v>1.9925637214772405</v>
      </c>
      <c r="H341" s="228">
        <f t="shared" si="97"/>
        <v>1.9923018713205844</v>
      </c>
      <c r="I341" s="228">
        <f t="shared" si="97"/>
        <v>1.9925753777218451</v>
      </c>
      <c r="J341" s="228">
        <f t="shared" si="97"/>
        <v>1.9924905595750715</v>
      </c>
      <c r="K341" s="228">
        <f t="shared" si="96"/>
        <v>1.9926020431583356</v>
      </c>
      <c r="L341" s="228">
        <f t="shared" si="96"/>
        <v>1.9927327804910471</v>
      </c>
      <c r="M341" s="228">
        <f t="shared" si="96"/>
        <v>1.9924121725319095</v>
      </c>
      <c r="N341" s="228">
        <f t="shared" si="96"/>
        <v>1.9924506478113457</v>
      </c>
      <c r="O341" s="228">
        <f t="shared" si="96"/>
        <v>1.9924187882782816</v>
      </c>
      <c r="P341" s="228">
        <f t="shared" si="96"/>
        <v>1.9922637839462258</v>
      </c>
      <c r="Q341" s="228">
        <f t="shared" si="96"/>
        <v>1.9921350300917788</v>
      </c>
      <c r="R341" s="228">
        <f t="shared" si="96"/>
        <v>1.9921946038968636</v>
      </c>
      <c r="S341" s="228">
        <f t="shared" si="96"/>
        <v>1.9917126328547359</v>
      </c>
      <c r="T341" s="228">
        <f t="shared" si="96"/>
        <v>1.9925753777218451</v>
      </c>
      <c r="U341" s="228">
        <f t="shared" si="96"/>
        <v>1.9925753777218451</v>
      </c>
      <c r="V341" s="228">
        <f t="shared" si="96"/>
        <v>1.9925753777218451</v>
      </c>
      <c r="BA341" s="238"/>
      <c r="BB341" s="238"/>
      <c r="BC341" s="238"/>
      <c r="BD341" s="238"/>
      <c r="BE341" s="238"/>
      <c r="BF341" s="238"/>
      <c r="BG341" s="238"/>
    </row>
    <row r="342" spans="1:59" s="228" customFormat="1" x14ac:dyDescent="0.2">
      <c r="A342" s="228" t="s">
        <v>375</v>
      </c>
      <c r="B342" s="228">
        <f t="shared" si="97"/>
        <v>1.99221238366561</v>
      </c>
      <c r="C342" s="228">
        <f t="shared" si="97"/>
        <v>1.9923362246548324</v>
      </c>
      <c r="D342" s="228">
        <f t="shared" si="97"/>
        <v>1.9929398567234833</v>
      </c>
      <c r="E342" s="228">
        <f t="shared" si="97"/>
        <v>1.9924088720268198</v>
      </c>
      <c r="F342" s="228">
        <f t="shared" si="97"/>
        <v>1.9923485839126722</v>
      </c>
      <c r="G342" s="228">
        <f t="shared" si="97"/>
        <v>1.9925996004960338</v>
      </c>
      <c r="H342" s="228">
        <f t="shared" si="97"/>
        <v>1.9923260439845083</v>
      </c>
      <c r="I342" s="228">
        <f t="shared" si="97"/>
        <v>1.9925935917402955</v>
      </c>
      <c r="J342" s="228">
        <f t="shared" si="97"/>
        <v>1.9925126137938132</v>
      </c>
      <c r="K342" s="228">
        <f t="shared" si="96"/>
        <v>1.9926192127232201</v>
      </c>
      <c r="L342" s="228">
        <f t="shared" si="96"/>
        <v>1.9927509946530553</v>
      </c>
      <c r="M342" s="228">
        <f t="shared" si="96"/>
        <v>1.9924381677057179</v>
      </c>
      <c r="N342" s="228">
        <f t="shared" si="96"/>
        <v>1.9924645195110282</v>
      </c>
      <c r="O342" s="228">
        <f t="shared" si="96"/>
        <v>1.9924406810533972</v>
      </c>
      <c r="P342" s="228">
        <f t="shared" si="96"/>
        <v>1.9922887396706586</v>
      </c>
      <c r="Q342" s="228">
        <f t="shared" si="96"/>
        <v>1.99215639779709</v>
      </c>
      <c r="R342" s="228">
        <f t="shared" si="96"/>
        <v>1.9922211765842344</v>
      </c>
      <c r="S342" s="228">
        <f t="shared" si="96"/>
        <v>1.991742366456412</v>
      </c>
      <c r="T342" s="228">
        <f t="shared" si="96"/>
        <v>1.9925935917402955</v>
      </c>
      <c r="U342" s="228">
        <f t="shared" si="96"/>
        <v>1.9925935917402955</v>
      </c>
      <c r="V342" s="228">
        <f t="shared" si="96"/>
        <v>1.9925935917402955</v>
      </c>
      <c r="BA342" s="238"/>
      <c r="BB342" s="238"/>
      <c r="BC342" s="238"/>
      <c r="BD342" s="238"/>
      <c r="BE342" s="238"/>
      <c r="BF342" s="238"/>
      <c r="BG342" s="238"/>
    </row>
    <row r="343" spans="1:59" s="228" customFormat="1" x14ac:dyDescent="0.2">
      <c r="A343" s="228" t="s">
        <v>376</v>
      </c>
      <c r="B343" s="228">
        <f t="shared" si="97"/>
        <v>1.9922379633363343</v>
      </c>
      <c r="C343" s="228">
        <f t="shared" si="97"/>
        <v>1.9923708988861157</v>
      </c>
      <c r="D343" s="228">
        <f t="shared" si="97"/>
        <v>1.9929669217356407</v>
      </c>
      <c r="E343" s="228">
        <f t="shared" si="97"/>
        <v>1.9924400296364517</v>
      </c>
      <c r="F343" s="228">
        <f t="shared" si="97"/>
        <v>1.9923690237561067</v>
      </c>
      <c r="G343" s="228">
        <f t="shared" si="97"/>
        <v>1.9926390763980673</v>
      </c>
      <c r="H343" s="228">
        <f t="shared" si="97"/>
        <v>1.9923517662464463</v>
      </c>
      <c r="I343" s="228">
        <f t="shared" si="97"/>
        <v>1.9926132658600055</v>
      </c>
      <c r="J343" s="228">
        <f t="shared" si="97"/>
        <v>1.9925369750230615</v>
      </c>
      <c r="K343" s="228">
        <f t="shared" si="96"/>
        <v>1.9926375617615992</v>
      </c>
      <c r="L343" s="228">
        <f t="shared" si="96"/>
        <v>1.9927704546355087</v>
      </c>
      <c r="M343" s="228">
        <f t="shared" si="96"/>
        <v>1.9924671318467617</v>
      </c>
      <c r="N343" s="228">
        <f t="shared" si="96"/>
        <v>1.9924805712274316</v>
      </c>
      <c r="O343" s="228">
        <f t="shared" si="96"/>
        <v>1.9924646724869</v>
      </c>
      <c r="P343" s="228">
        <f t="shared" si="96"/>
        <v>1.9923159969041757</v>
      </c>
      <c r="Q343" s="228">
        <f t="shared" si="96"/>
        <v>1.9921799202452464</v>
      </c>
      <c r="R343" s="228">
        <f t="shared" si="96"/>
        <v>1.9922506916279275</v>
      </c>
      <c r="S343" s="228">
        <f t="shared" si="96"/>
        <v>1.9917748898902501</v>
      </c>
      <c r="T343" s="228">
        <f t="shared" si="96"/>
        <v>1.9926132658600055</v>
      </c>
      <c r="U343" s="228">
        <f t="shared" si="96"/>
        <v>1.9926132658600055</v>
      </c>
      <c r="V343" s="228">
        <f t="shared" si="96"/>
        <v>1.9926132658600055</v>
      </c>
      <c r="BA343" s="238"/>
      <c r="BB343" s="238"/>
      <c r="BC343" s="238"/>
      <c r="BD343" s="238"/>
      <c r="BE343" s="238"/>
      <c r="BF343" s="238"/>
      <c r="BG343" s="238"/>
    </row>
    <row r="344" spans="1:59" s="228" customFormat="1" x14ac:dyDescent="0.2">
      <c r="A344" s="228" t="s">
        <v>377</v>
      </c>
      <c r="B344" s="228">
        <f t="shared" si="97"/>
        <v>1.992264283220532</v>
      </c>
      <c r="C344" s="228">
        <f t="shared" si="97"/>
        <v>1.9924075180296159</v>
      </c>
      <c r="D344" s="228">
        <f t="shared" si="97"/>
        <v>1.992994864264297</v>
      </c>
      <c r="E344" s="228">
        <f t="shared" si="97"/>
        <v>1.9924721561973557</v>
      </c>
      <c r="F344" s="228">
        <f t="shared" si="97"/>
        <v>1.992389794717754</v>
      </c>
      <c r="G344" s="228">
        <f t="shared" si="97"/>
        <v>1.9926804238969957</v>
      </c>
      <c r="H344" s="228">
        <f t="shared" si="97"/>
        <v>1.9923779139201221</v>
      </c>
      <c r="I344" s="228">
        <f t="shared" si="97"/>
        <v>1.9926335402275372</v>
      </c>
      <c r="J344" s="228">
        <f t="shared" si="97"/>
        <v>1.9925625785602004</v>
      </c>
      <c r="K344" s="228">
        <f t="shared" si="96"/>
        <v>1.9926562883324472</v>
      </c>
      <c r="L344" s="228">
        <f t="shared" si="96"/>
        <v>1.9927903099437949</v>
      </c>
      <c r="M344" s="228">
        <f t="shared" si="96"/>
        <v>1.9924977990830921</v>
      </c>
      <c r="N344" s="228">
        <f t="shared" si="96"/>
        <v>1.992498101423525</v>
      </c>
      <c r="O344" s="228">
        <f t="shared" si="96"/>
        <v>1.9924897140380222</v>
      </c>
      <c r="P344" s="228">
        <f t="shared" si="96"/>
        <v>1.9923443643748782</v>
      </c>
      <c r="Q344" s="228">
        <f t="shared" si="96"/>
        <v>1.9922045693923907</v>
      </c>
      <c r="R344" s="228">
        <f t="shared" si="96"/>
        <v>1.9922818590789051</v>
      </c>
      <c r="S344" s="228">
        <f t="shared" si="96"/>
        <v>1.9918087817261267</v>
      </c>
      <c r="T344" s="228">
        <f t="shared" si="96"/>
        <v>1.9926335402275372</v>
      </c>
      <c r="U344" s="228">
        <f t="shared" si="96"/>
        <v>1.9926335402275372</v>
      </c>
      <c r="V344" s="228">
        <f t="shared" si="96"/>
        <v>1.9926335402275372</v>
      </c>
      <c r="BA344" s="238"/>
      <c r="BB344" s="238"/>
      <c r="BC344" s="238"/>
      <c r="BD344" s="238"/>
      <c r="BE344" s="238"/>
      <c r="BF344" s="238"/>
      <c r="BG344" s="238"/>
    </row>
    <row r="345" spans="1:59" s="228" customFormat="1" x14ac:dyDescent="0.2">
      <c r="A345" s="228" t="s">
        <v>378</v>
      </c>
      <c r="B345" s="228">
        <f t="shared" si="97"/>
        <v>1.9922901930129668</v>
      </c>
      <c r="C345" s="228">
        <f t="shared" si="97"/>
        <v>1.9924444816530438</v>
      </c>
      <c r="D345" s="228">
        <f t="shared" si="97"/>
        <v>1.9930224630868665</v>
      </c>
      <c r="E345" s="228">
        <f t="shared" si="97"/>
        <v>1.9925038476246604</v>
      </c>
      <c r="F345" s="228">
        <f t="shared" si="97"/>
        <v>1.9924099890069205</v>
      </c>
      <c r="G345" s="228">
        <f t="shared" si="97"/>
        <v>1.9927218359087084</v>
      </c>
      <c r="H345" s="228">
        <f t="shared" si="97"/>
        <v>1.9924033442267259</v>
      </c>
      <c r="I345" s="228">
        <f t="shared" si="97"/>
        <v>1.9926535287557419</v>
      </c>
      <c r="J345" s="228">
        <f t="shared" si="97"/>
        <v>1.9925883054077971</v>
      </c>
      <c r="K345" s="228">
        <f t="shared" si="96"/>
        <v>1.9926745739947582</v>
      </c>
      <c r="L345" s="228">
        <f t="shared" si="96"/>
        <v>1.9928096928056656</v>
      </c>
      <c r="M345" s="228">
        <f t="shared" si="96"/>
        <v>1.9925288291093235</v>
      </c>
      <c r="N345" s="228">
        <f t="shared" si="96"/>
        <v>1.9925163439456195</v>
      </c>
      <c r="O345" s="228">
        <f t="shared" si="96"/>
        <v>1.9925147112708168</v>
      </c>
      <c r="P345" s="228">
        <f t="shared" si="96"/>
        <v>1.9923726022881736</v>
      </c>
      <c r="Q345" s="228">
        <f t="shared" si="96"/>
        <v>1.9922292679525124</v>
      </c>
      <c r="R345" s="228">
        <f t="shared" si="96"/>
        <v>1.9923133167700009</v>
      </c>
      <c r="S345" s="228">
        <f t="shared" si="96"/>
        <v>1.9918425607281833</v>
      </c>
      <c r="T345" s="228">
        <f t="shared" si="96"/>
        <v>1.9926535287557419</v>
      </c>
      <c r="U345" s="228">
        <f t="shared" si="96"/>
        <v>1.9926535287557419</v>
      </c>
      <c r="V345" s="228">
        <f t="shared" si="96"/>
        <v>1.9926535287557419</v>
      </c>
      <c r="BA345" s="238"/>
      <c r="BB345" s="238"/>
      <c r="BC345" s="238"/>
      <c r="BD345" s="238"/>
      <c r="BE345" s="238"/>
      <c r="BF345" s="238"/>
      <c r="BG345" s="238"/>
    </row>
    <row r="346" spans="1:59" s="228" customFormat="1" x14ac:dyDescent="0.2">
      <c r="A346" s="228" t="s">
        <v>379</v>
      </c>
      <c r="B346" s="228">
        <f t="shared" si="97"/>
        <v>1.9923145603313801</v>
      </c>
      <c r="C346" s="228">
        <f t="shared" si="97"/>
        <v>1.9924801742686842</v>
      </c>
      <c r="D346" s="228">
        <f t="shared" si="97"/>
        <v>1.9930485120023691</v>
      </c>
      <c r="E346" s="228">
        <f t="shared" si="97"/>
        <v>1.9925337188509198</v>
      </c>
      <c r="F346" s="228">
        <f t="shared" si="97"/>
        <v>1.9924287240362661</v>
      </c>
      <c r="G346" s="228">
        <f t="shared" si="97"/>
        <v>1.9927615025295771</v>
      </c>
      <c r="H346" s="228">
        <f t="shared" si="97"/>
        <v>1.9924269457398309</v>
      </c>
      <c r="I346" s="228">
        <f t="shared" si="97"/>
        <v>1.9926723578500216</v>
      </c>
      <c r="J346" s="228">
        <f t="shared" si="97"/>
        <v>1.9926130311791608</v>
      </c>
      <c r="K346" s="228">
        <f t="shared" si="96"/>
        <v>1.9926916195773448</v>
      </c>
      <c r="L346" s="228">
        <f t="shared" si="96"/>
        <v>1.9928277560970473</v>
      </c>
      <c r="M346" s="228">
        <f t="shared" si="96"/>
        <v>1.9925588657644111</v>
      </c>
      <c r="N346" s="228">
        <f t="shared" si="96"/>
        <v>1.9925345015079623</v>
      </c>
      <c r="O346" s="228">
        <f t="shared" si="96"/>
        <v>1.9925385716862607</v>
      </c>
      <c r="P346" s="228">
        <f t="shared" si="96"/>
        <v>1.9923994765117508</v>
      </c>
      <c r="Q346" s="228">
        <f t="shared" si="96"/>
        <v>1.9922529364800181</v>
      </c>
      <c r="R346" s="228">
        <f t="shared" si="96"/>
        <v>1.992343689849164</v>
      </c>
      <c r="S346" s="228">
        <f t="shared" si="96"/>
        <v>1.9918747505919401</v>
      </c>
      <c r="T346" s="228">
        <f t="shared" si="96"/>
        <v>1.9926723578500216</v>
      </c>
      <c r="U346" s="228">
        <f t="shared" si="96"/>
        <v>1.9926723578500216</v>
      </c>
      <c r="V346" s="228">
        <f t="shared" si="96"/>
        <v>1.9926723578500216</v>
      </c>
      <c r="BA346" s="238"/>
      <c r="BB346" s="238"/>
      <c r="BC346" s="238"/>
      <c r="BD346" s="238"/>
      <c r="BE346" s="238"/>
      <c r="BF346" s="238"/>
      <c r="BG346" s="238"/>
    </row>
    <row r="347" spans="1:59" s="228" customFormat="1" x14ac:dyDescent="0.2">
      <c r="A347" s="228" t="s">
        <v>380</v>
      </c>
      <c r="B347" s="228">
        <f t="shared" si="97"/>
        <v>1.9923363202070301</v>
      </c>
      <c r="C347" s="228">
        <f t="shared" si="97"/>
        <v>1.9925130359379617</v>
      </c>
      <c r="D347" s="228">
        <f t="shared" si="97"/>
        <v>1.9930718725482011</v>
      </c>
      <c r="E347" s="228">
        <f t="shared" si="97"/>
        <v>1.9925604643602086</v>
      </c>
      <c r="F347" s="228">
        <f t="shared" si="97"/>
        <v>1.992445180995108</v>
      </c>
      <c r="G347" s="228">
        <f t="shared" si="97"/>
        <v>1.9927976901379276</v>
      </c>
      <c r="H347" s="228">
        <f t="shared" si="97"/>
        <v>1.9924476869600618</v>
      </c>
      <c r="I347" s="228">
        <f t="shared" si="97"/>
        <v>1.9926892045886042</v>
      </c>
      <c r="J347" s="228">
        <f t="shared" si="97"/>
        <v>1.9926356752394354</v>
      </c>
      <c r="K347" s="228">
        <f t="shared" si="96"/>
        <v>1.9927066801064539</v>
      </c>
      <c r="L347" s="228">
        <f t="shared" si="96"/>
        <v>1.9928437103654297</v>
      </c>
      <c r="M347" s="228">
        <f t="shared" si="96"/>
        <v>1.9925865963023959</v>
      </c>
      <c r="N347" s="228">
        <f t="shared" si="96"/>
        <v>1.9925517805379493</v>
      </c>
      <c r="O347" s="228">
        <f t="shared" si="96"/>
        <v>1.9925602524697041</v>
      </c>
      <c r="P347" s="228">
        <f t="shared" si="96"/>
        <v>1.9924238125130824</v>
      </c>
      <c r="Q347" s="228">
        <f t="shared" si="96"/>
        <v>1.9922745405466811</v>
      </c>
      <c r="R347" s="228">
        <f t="shared" si="96"/>
        <v>1.9923716508670881</v>
      </c>
      <c r="S347" s="228">
        <f t="shared" si="96"/>
        <v>1.9919039444658868</v>
      </c>
      <c r="T347" s="228">
        <f t="shared" si="96"/>
        <v>1.9926892045886042</v>
      </c>
      <c r="U347" s="228">
        <f t="shared" si="96"/>
        <v>1.9926892045886042</v>
      </c>
      <c r="V347" s="228">
        <f t="shared" si="96"/>
        <v>1.9926892045886042</v>
      </c>
      <c r="BA347" s="238"/>
      <c r="BB347" s="238"/>
      <c r="BC347" s="238"/>
      <c r="BD347" s="238"/>
      <c r="BE347" s="238"/>
      <c r="BF347" s="238"/>
      <c r="BG347" s="238"/>
    </row>
    <row r="348" spans="1:59" s="228" customFormat="1" x14ac:dyDescent="0.2">
      <c r="A348" s="228" t="s">
        <v>381</v>
      </c>
      <c r="B348" s="228">
        <f t="shared" si="97"/>
        <v>1.9923545216289356</v>
      </c>
      <c r="C348" s="228">
        <f t="shared" si="97"/>
        <v>1.9925416304482413</v>
      </c>
      <c r="D348" s="228">
        <f t="shared" si="97"/>
        <v>1.9930915237564129</v>
      </c>
      <c r="E348" s="228">
        <f t="shared" si="97"/>
        <v>1.9925829152454315</v>
      </c>
      <c r="F348" s="228">
        <f t="shared" si="97"/>
        <v>1.9924586406353757</v>
      </c>
      <c r="G348" s="228">
        <f t="shared" si="97"/>
        <v>1.9928288171616282</v>
      </c>
      <c r="H348" s="228">
        <f t="shared" si="97"/>
        <v>1.9924646613965669</v>
      </c>
      <c r="I348" s="228">
        <f t="shared" si="97"/>
        <v>1.9927033326881742</v>
      </c>
      <c r="J348" s="228">
        <f t="shared" si="97"/>
        <v>1.9926552479345288</v>
      </c>
      <c r="K348" s="228">
        <f t="shared" si="96"/>
        <v>1.9927190973646953</v>
      </c>
      <c r="L348" s="228">
        <f t="shared" si="96"/>
        <v>1.9928568583327273</v>
      </c>
      <c r="M348" s="228">
        <f t="shared" si="96"/>
        <v>1.9926108087657015</v>
      </c>
      <c r="N348" s="228">
        <f t="shared" si="96"/>
        <v>1.9925674258590564</v>
      </c>
      <c r="O348" s="228">
        <f t="shared" si="96"/>
        <v>1.9925788060668748</v>
      </c>
      <c r="P348" s="228">
        <f t="shared" si="96"/>
        <v>1.9924445466921332</v>
      </c>
      <c r="Q348" s="228">
        <f t="shared" si="96"/>
        <v>1.9922931359511205</v>
      </c>
      <c r="R348" s="228">
        <f t="shared" si="96"/>
        <v>1.9923959777931184</v>
      </c>
      <c r="S348" s="228">
        <f t="shared" si="96"/>
        <v>1.9919288664376444</v>
      </c>
      <c r="T348" s="228">
        <f t="shared" si="96"/>
        <v>1.9927033326881742</v>
      </c>
      <c r="U348" s="228">
        <f t="shared" si="96"/>
        <v>1.9927033326881742</v>
      </c>
      <c r="V348" s="228">
        <f t="shared" si="96"/>
        <v>1.9927033326881742</v>
      </c>
      <c r="BA348" s="238"/>
      <c r="BB348" s="238"/>
      <c r="BC348" s="238"/>
      <c r="BD348" s="238"/>
      <c r="BE348" s="238"/>
      <c r="BF348" s="238"/>
      <c r="BG348" s="238"/>
    </row>
    <row r="349" spans="1:59" s="228" customFormat="1" x14ac:dyDescent="0.2">
      <c r="A349" s="228" t="s">
        <v>382</v>
      </c>
      <c r="B349" s="228">
        <f t="shared" si="97"/>
        <v>1.9923683691076188</v>
      </c>
      <c r="C349" s="228">
        <f t="shared" si="97"/>
        <v>1.9925647080822115</v>
      </c>
      <c r="D349" s="228">
        <f t="shared" si="97"/>
        <v>1.9931066067749088</v>
      </c>
      <c r="E349" s="228">
        <f t="shared" si="97"/>
        <v>1.992600090295173</v>
      </c>
      <c r="F349" s="228">
        <f t="shared" si="97"/>
        <v>1.9924685147062027</v>
      </c>
      <c r="G349" s="228">
        <f t="shared" si="97"/>
        <v>1.9928535232003788</v>
      </c>
      <c r="H349" s="228">
        <f t="shared" si="97"/>
        <v>1.992477127185019</v>
      </c>
      <c r="I349" s="228">
        <f t="shared" si="97"/>
        <v>1.992714124682986</v>
      </c>
      <c r="J349" s="228">
        <f t="shared" si="97"/>
        <v>1.992670893843745</v>
      </c>
      <c r="K349" s="228">
        <f t="shared" si="97"/>
        <v>1.9927283286582993</v>
      </c>
      <c r="L349" s="228">
        <f t="shared" si="97"/>
        <v>1.9928666253696781</v>
      </c>
      <c r="M349" s="228">
        <f t="shared" si="97"/>
        <v>1.9926304449534977</v>
      </c>
      <c r="N349" s="228">
        <f t="shared" si="97"/>
        <v>1.9925807536956763</v>
      </c>
      <c r="O349" s="228">
        <f t="shared" si="97"/>
        <v>1.992593421596546</v>
      </c>
      <c r="P349" s="228">
        <f t="shared" si="97"/>
        <v>1.992460772865785</v>
      </c>
      <c r="Q349" s="228">
        <f t="shared" si="97"/>
        <v>1.9923079099849319</v>
      </c>
      <c r="R349" s="228">
        <f t="shared" ref="R349:V351" si="98">(R$257*R$251*COS(R287)+R$258*R$252*SIN(R287))+R$241</f>
        <v>1.9924156074238537</v>
      </c>
      <c r="S349" s="228">
        <f t="shared" si="98"/>
        <v>1.9919484272974581</v>
      </c>
      <c r="T349" s="228">
        <f t="shared" si="98"/>
        <v>1.992714124682986</v>
      </c>
      <c r="U349" s="228">
        <f t="shared" si="98"/>
        <v>1.992714124682986</v>
      </c>
      <c r="V349" s="228">
        <f t="shared" si="98"/>
        <v>1.992714124682986</v>
      </c>
      <c r="BA349" s="238"/>
      <c r="BB349" s="238"/>
      <c r="BC349" s="238"/>
      <c r="BD349" s="238"/>
      <c r="BE349" s="238"/>
      <c r="BF349" s="238"/>
      <c r="BG349" s="238"/>
    </row>
    <row r="350" spans="1:59" s="228" customFormat="1" x14ac:dyDescent="0.2">
      <c r="A350" s="228" t="s">
        <v>383</v>
      </c>
      <c r="B350" s="228">
        <f t="shared" ref="B350:S351" si="99">(B$257*B$251*COS(B288)+B$258*B$252*SIN(B288))+B$241</f>
        <v>1.9923772574418139</v>
      </c>
      <c r="C350" s="228">
        <f t="shared" si="99"/>
        <v>1.9925812602365298</v>
      </c>
      <c r="D350" s="228">
        <f t="shared" si="99"/>
        <v>1.9931164624034041</v>
      </c>
      <c r="E350" s="228">
        <f t="shared" si="99"/>
        <v>1.9926112388773445</v>
      </c>
      <c r="F350" s="228">
        <f t="shared" si="99"/>
        <v>1.9924743716633129</v>
      </c>
      <c r="G350" s="228">
        <f t="shared" si="99"/>
        <v>1.9928707284817333</v>
      </c>
      <c r="H350" s="228">
        <f t="shared" si="99"/>
        <v>1.9924845395106447</v>
      </c>
      <c r="I350" s="228">
        <f t="shared" si="99"/>
        <v>1.9927211089110806</v>
      </c>
      <c r="J350" s="228">
        <f t="shared" si="99"/>
        <v>1.9926819291657738</v>
      </c>
      <c r="K350" s="228">
        <f t="shared" si="99"/>
        <v>1.9927339705354385</v>
      </c>
      <c r="L350" s="228">
        <f t="shared" si="99"/>
        <v>1.9928725846099002</v>
      </c>
      <c r="M350" s="228">
        <f t="shared" si="99"/>
        <v>1.9926446466701528</v>
      </c>
      <c r="N350" s="228">
        <f t="shared" si="99"/>
        <v>1.9925911815573949</v>
      </c>
      <c r="O350" s="228">
        <f t="shared" si="99"/>
        <v>1.9926034602899383</v>
      </c>
      <c r="P350" s="228">
        <f t="shared" si="99"/>
        <v>1.9924717818723874</v>
      </c>
      <c r="Q350" s="228">
        <f t="shared" si="99"/>
        <v>1.9923182169519436</v>
      </c>
      <c r="R350" s="228">
        <f t="shared" si="99"/>
        <v>1.9924296818502374</v>
      </c>
      <c r="S350" s="228">
        <f t="shared" si="99"/>
        <v>1.9919617721418905</v>
      </c>
      <c r="T350" s="228">
        <f t="shared" si="98"/>
        <v>1.9927211089110806</v>
      </c>
      <c r="U350" s="228">
        <f t="shared" si="98"/>
        <v>1.9927211089110806</v>
      </c>
      <c r="V350" s="228">
        <f t="shared" si="98"/>
        <v>1.9927211089110806</v>
      </c>
      <c r="BA350" s="238"/>
      <c r="BB350" s="238"/>
      <c r="BC350" s="238"/>
      <c r="BD350" s="238"/>
      <c r="BE350" s="238"/>
      <c r="BF350" s="238"/>
      <c r="BG350" s="238"/>
    </row>
    <row r="351" spans="1:59" s="228" customFormat="1" x14ac:dyDescent="0.2">
      <c r="A351" s="228" t="s">
        <v>384</v>
      </c>
      <c r="B351" s="228">
        <f t="shared" si="99"/>
        <v>1.9923807981686656</v>
      </c>
      <c r="C351" s="228">
        <f t="shared" si="99"/>
        <v>1.9925905635026258</v>
      </c>
      <c r="D351" s="228">
        <f t="shared" si="99"/>
        <v>1.9931206599036413</v>
      </c>
      <c r="E351" s="228">
        <f t="shared" si="99"/>
        <v>1.9926158737454081</v>
      </c>
      <c r="F351" s="228">
        <f t="shared" si="99"/>
        <v>1.9924759555295759</v>
      </c>
      <c r="G351" s="228">
        <f t="shared" si="99"/>
        <v>1.9928796810523366</v>
      </c>
      <c r="H351" s="228">
        <f t="shared" si="99"/>
        <v>1.9924865744192464</v>
      </c>
      <c r="I351" s="228">
        <f t="shared" si="99"/>
        <v>1.9927239801281764</v>
      </c>
      <c r="J351" s="228">
        <f t="shared" si="99"/>
        <v>1.9926878716040894</v>
      </c>
      <c r="K351" s="228">
        <f t="shared" si="99"/>
        <v>1.9927357764190092</v>
      </c>
      <c r="L351" s="228">
        <f t="shared" si="99"/>
        <v>1.9928744756060002</v>
      </c>
      <c r="M351" s="228">
        <f t="shared" si="99"/>
        <v>1.9926527932325016</v>
      </c>
      <c r="N351" s="228">
        <f t="shared" si="99"/>
        <v>1.9925982536966165</v>
      </c>
      <c r="O351" s="228">
        <f t="shared" si="99"/>
        <v>1.9926084834079791</v>
      </c>
      <c r="P351" s="228">
        <f t="shared" si="99"/>
        <v>1.9924770925655249</v>
      </c>
      <c r="Q351" s="228">
        <f t="shared" si="99"/>
        <v>1.9923236063882392</v>
      </c>
      <c r="R351" s="228">
        <f t="shared" si="99"/>
        <v>1.9924375859523002</v>
      </c>
      <c r="S351" s="228">
        <f t="shared" si="99"/>
        <v>1.9919683177372043</v>
      </c>
      <c r="T351" s="228">
        <f t="shared" si="98"/>
        <v>1.9927239801281764</v>
      </c>
      <c r="U351" s="228">
        <f t="shared" si="98"/>
        <v>1.9927239801281764</v>
      </c>
      <c r="V351" s="228">
        <f t="shared" si="98"/>
        <v>1.9927239801281764</v>
      </c>
      <c r="BA351" s="238"/>
      <c r="BB351" s="238"/>
      <c r="BC351" s="238"/>
      <c r="BD351" s="238"/>
      <c r="BE351" s="238"/>
      <c r="BF351" s="238"/>
      <c r="BG351" s="238"/>
    </row>
    <row r="352" spans="1:59" s="228" customFormat="1" x14ac:dyDescent="0.2">
      <c r="BA352" s="238"/>
      <c r="BB352" s="238"/>
      <c r="BC352" s="238"/>
      <c r="BD352" s="238"/>
      <c r="BE352" s="238"/>
      <c r="BF352" s="238"/>
      <c r="BG352" s="238"/>
    </row>
  </sheetData>
  <mergeCells count="2">
    <mergeCell ref="B124:J124"/>
    <mergeCell ref="K124:S124"/>
  </mergeCells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Results</vt:lpstr>
      <vt:lpstr>Models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Szymanowski  Dawid</cp:lastModifiedBy>
  <dcterms:created xsi:type="dcterms:W3CDTF">2022-11-17T13:13:19Z</dcterms:created>
  <dcterms:modified xsi:type="dcterms:W3CDTF">2025-03-02T21:02:58Z</dcterms:modified>
</cp:coreProperties>
</file>