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60" yWindow="40" windowWidth="68800" windowHeight="27480" tabRatio="500" activeTab="2"/>
  </bookViews>
  <sheets>
    <sheet name="This study" sheetId="2" r:id="rId1"/>
    <sheet name="Literature data" sheetId="1" r:id="rId2"/>
    <sheet name="Calculation" sheetId="4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V10" i="4" l="1"/>
  <c r="Z10" i="4"/>
  <c r="V11" i="4"/>
  <c r="Z11" i="4"/>
  <c r="V12" i="4"/>
  <c r="Z12" i="4"/>
  <c r="V13" i="4"/>
  <c r="Z13" i="4"/>
  <c r="V14" i="4"/>
  <c r="Z14" i="4"/>
  <c r="V15" i="4"/>
  <c r="Z15" i="4"/>
  <c r="V16" i="4"/>
  <c r="Z16" i="4"/>
  <c r="V17" i="4"/>
  <c r="Z17" i="4"/>
  <c r="V18" i="4"/>
  <c r="Z18" i="4"/>
  <c r="V19" i="4"/>
  <c r="Z19" i="4"/>
  <c r="V20" i="4"/>
  <c r="Z20" i="4"/>
  <c r="V21" i="4"/>
  <c r="Z21" i="4"/>
  <c r="V22" i="4"/>
  <c r="Z22" i="4"/>
  <c r="V23" i="4"/>
  <c r="Z23" i="4"/>
  <c r="V24" i="4"/>
  <c r="Z24" i="4"/>
  <c r="V9" i="4"/>
  <c r="Z9" i="4"/>
  <c r="V27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7" i="4"/>
  <c r="X9" i="4"/>
  <c r="X10" i="4"/>
  <c r="X11" i="4"/>
  <c r="X12" i="4"/>
  <c r="X13" i="4"/>
  <c r="X14" i="4"/>
  <c r="X15" i="4"/>
  <c r="X16" i="4"/>
  <c r="X17" i="4"/>
  <c r="X18" i="4"/>
  <c r="X19" i="4"/>
  <c r="X20" i="4"/>
  <c r="X21" i="4"/>
  <c r="X22" i="4"/>
  <c r="X23" i="4"/>
  <c r="X24" i="4"/>
  <c r="X27" i="4"/>
  <c r="Y9" i="4"/>
  <c r="Y10" i="4"/>
  <c r="Y11" i="4"/>
  <c r="Y12" i="4"/>
  <c r="Y13" i="4"/>
  <c r="Y14" i="4"/>
  <c r="Y15" i="4"/>
  <c r="Y16" i="4"/>
  <c r="Y17" i="4"/>
  <c r="Y18" i="4"/>
  <c r="Y19" i="4"/>
  <c r="Y20" i="4"/>
  <c r="Y21" i="4"/>
  <c r="Y22" i="4"/>
  <c r="Y23" i="4"/>
  <c r="Y24" i="4"/>
  <c r="Y27" i="4"/>
  <c r="Z27" i="4"/>
  <c r="W36" i="4"/>
  <c r="W37" i="4"/>
  <c r="W39" i="4"/>
  <c r="W40" i="4"/>
  <c r="W42" i="4"/>
  <c r="W44" i="4"/>
  <c r="W45" i="4"/>
  <c r="W46" i="4"/>
  <c r="W48" i="4"/>
  <c r="W51" i="4"/>
  <c r="W57" i="4"/>
  <c r="X36" i="4"/>
  <c r="X37" i="4"/>
  <c r="X39" i="4"/>
  <c r="X40" i="4"/>
  <c r="X42" i="4"/>
  <c r="X44" i="4"/>
  <c r="X45" i="4"/>
  <c r="X46" i="4"/>
  <c r="X48" i="4"/>
  <c r="X51" i="4"/>
  <c r="X57" i="4"/>
  <c r="V36" i="4"/>
  <c r="Y36" i="4"/>
  <c r="V37" i="4"/>
  <c r="Y37" i="4"/>
  <c r="V39" i="4"/>
  <c r="Y39" i="4"/>
  <c r="V40" i="4"/>
  <c r="Y40" i="4"/>
  <c r="V42" i="4"/>
  <c r="Y42" i="4"/>
  <c r="V44" i="4"/>
  <c r="Y44" i="4"/>
  <c r="V45" i="4"/>
  <c r="Y45" i="4"/>
  <c r="V46" i="4"/>
  <c r="Y46" i="4"/>
  <c r="V48" i="4"/>
  <c r="Y48" i="4"/>
  <c r="V51" i="4"/>
  <c r="Y51" i="4"/>
  <c r="Y57" i="4"/>
  <c r="Z36" i="4"/>
  <c r="Z37" i="4"/>
  <c r="Z39" i="4"/>
  <c r="Z40" i="4"/>
  <c r="Z42" i="4"/>
  <c r="Z44" i="4"/>
  <c r="Z45" i="4"/>
  <c r="Z46" i="4"/>
  <c r="Z48" i="4"/>
  <c r="Z51" i="4"/>
  <c r="Z57" i="4"/>
  <c r="V57" i="4"/>
  <c r="S57" i="4"/>
  <c r="T57" i="4"/>
  <c r="R57" i="4"/>
  <c r="Z30" i="4"/>
  <c r="Y30" i="4"/>
  <c r="X30" i="4"/>
  <c r="W30" i="4"/>
  <c r="V30" i="4"/>
  <c r="T30" i="4"/>
  <c r="S30" i="4"/>
  <c r="R30" i="4"/>
  <c r="E154" i="4"/>
  <c r="F154" i="4"/>
  <c r="H61" i="4"/>
  <c r="H62" i="4"/>
  <c r="H63" i="4"/>
  <c r="H64" i="4"/>
  <c r="H65" i="4"/>
  <c r="H66" i="4"/>
  <c r="H67" i="4"/>
  <c r="H68" i="4"/>
  <c r="H69" i="4"/>
  <c r="H70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8" i="4"/>
  <c r="H99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4" i="4"/>
  <c r="I61" i="4"/>
  <c r="I62" i="4"/>
  <c r="I63" i="4"/>
  <c r="I64" i="4"/>
  <c r="I65" i="4"/>
  <c r="I66" i="4"/>
  <c r="I67" i="4"/>
  <c r="I68" i="4"/>
  <c r="I69" i="4"/>
  <c r="I70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8" i="4"/>
  <c r="I99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4" i="4"/>
  <c r="J61" i="4"/>
  <c r="J62" i="4"/>
  <c r="J63" i="4"/>
  <c r="J64" i="4"/>
  <c r="J65" i="4"/>
  <c r="J66" i="4"/>
  <c r="J67" i="4"/>
  <c r="J68" i="4"/>
  <c r="J69" i="4"/>
  <c r="J70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8" i="4"/>
  <c r="J99" i="4"/>
  <c r="J101" i="4"/>
  <c r="J102" i="4"/>
  <c r="J103" i="4"/>
  <c r="J104" i="4"/>
  <c r="J105" i="4"/>
  <c r="J106" i="4"/>
  <c r="J107" i="4"/>
  <c r="J108" i="4"/>
  <c r="J109" i="4"/>
  <c r="J110" i="4"/>
  <c r="J111" i="4"/>
  <c r="J112" i="4"/>
  <c r="J113" i="4"/>
  <c r="J114" i="4"/>
  <c r="J115" i="4"/>
  <c r="J116" i="4"/>
  <c r="J117" i="4"/>
  <c r="J118" i="4"/>
  <c r="J119" i="4"/>
  <c r="J120" i="4"/>
  <c r="J121" i="4"/>
  <c r="J122" i="4"/>
  <c r="J123" i="4"/>
  <c r="J124" i="4"/>
  <c r="J125" i="4"/>
  <c r="J126" i="4"/>
  <c r="J127" i="4"/>
  <c r="J128" i="4"/>
  <c r="J129" i="4"/>
  <c r="J130" i="4"/>
  <c r="J131" i="4"/>
  <c r="J132" i="4"/>
  <c r="J133" i="4"/>
  <c r="J135" i="4"/>
  <c r="J136" i="4"/>
  <c r="J137" i="4"/>
  <c r="J138" i="4"/>
  <c r="J139" i="4"/>
  <c r="J140" i="4"/>
  <c r="J141" i="4"/>
  <c r="J142" i="4"/>
  <c r="J143" i="4"/>
  <c r="J144" i="4"/>
  <c r="J145" i="4"/>
  <c r="J146" i="4"/>
  <c r="J147" i="4"/>
  <c r="J148" i="4"/>
  <c r="J149" i="4"/>
  <c r="J150" i="4"/>
  <c r="J154" i="4"/>
  <c r="K61" i="4"/>
  <c r="K62" i="4"/>
  <c r="K63" i="4"/>
  <c r="K64" i="4"/>
  <c r="K65" i="4"/>
  <c r="K66" i="4"/>
  <c r="K67" i="4"/>
  <c r="K68" i="4"/>
  <c r="K69" i="4"/>
  <c r="K70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8" i="4"/>
  <c r="K99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4" i="4"/>
  <c r="L61" i="4"/>
  <c r="L62" i="4"/>
  <c r="L63" i="4"/>
  <c r="L64" i="4"/>
  <c r="L65" i="4"/>
  <c r="L66" i="4"/>
  <c r="L67" i="4"/>
  <c r="L68" i="4"/>
  <c r="L69" i="4"/>
  <c r="L70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93" i="4"/>
  <c r="L94" i="4"/>
  <c r="L95" i="4"/>
  <c r="L96" i="4"/>
  <c r="L98" i="4"/>
  <c r="L99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129" i="4"/>
  <c r="L130" i="4"/>
  <c r="L131" i="4"/>
  <c r="L132" i="4"/>
  <c r="L133" i="4"/>
  <c r="L135" i="4"/>
  <c r="L136" i="4"/>
  <c r="L137" i="4"/>
  <c r="L138" i="4"/>
  <c r="L139" i="4"/>
  <c r="L140" i="4"/>
  <c r="L141" i="4"/>
  <c r="L142" i="4"/>
  <c r="L143" i="4"/>
  <c r="L144" i="4"/>
  <c r="L145" i="4"/>
  <c r="L146" i="4"/>
  <c r="L147" i="4"/>
  <c r="L148" i="4"/>
  <c r="L149" i="4"/>
  <c r="L150" i="4"/>
  <c r="L154" i="4"/>
  <c r="E155" i="4"/>
  <c r="F155" i="4"/>
  <c r="H155" i="4"/>
  <c r="I155" i="4"/>
  <c r="J155" i="4"/>
  <c r="K155" i="4"/>
  <c r="L155" i="4"/>
  <c r="D155" i="4"/>
  <c r="D154" i="4"/>
  <c r="H134" i="4"/>
  <c r="I134" i="4"/>
  <c r="J134" i="4"/>
  <c r="K134" i="4"/>
  <c r="L134" i="4"/>
  <c r="E20" i="4"/>
  <c r="F20" i="4"/>
  <c r="H8" i="4"/>
  <c r="H9" i="4"/>
  <c r="H10" i="4"/>
  <c r="H11" i="4"/>
  <c r="H13" i="4"/>
  <c r="H14" i="4"/>
  <c r="H15" i="4"/>
  <c r="H16" i="4"/>
  <c r="H17" i="4"/>
  <c r="H18" i="4"/>
  <c r="H20" i="4"/>
  <c r="I8" i="4"/>
  <c r="I9" i="4"/>
  <c r="I10" i="4"/>
  <c r="I11" i="4"/>
  <c r="I13" i="4"/>
  <c r="I14" i="4"/>
  <c r="I15" i="4"/>
  <c r="I16" i="4"/>
  <c r="I17" i="4"/>
  <c r="I18" i="4"/>
  <c r="I20" i="4"/>
  <c r="J8" i="4"/>
  <c r="J9" i="4"/>
  <c r="J10" i="4"/>
  <c r="J11" i="4"/>
  <c r="J13" i="4"/>
  <c r="J14" i="4"/>
  <c r="J15" i="4"/>
  <c r="J16" i="4"/>
  <c r="J17" i="4"/>
  <c r="J18" i="4"/>
  <c r="J20" i="4"/>
  <c r="K8" i="4"/>
  <c r="K9" i="4"/>
  <c r="K10" i="4"/>
  <c r="K11" i="4"/>
  <c r="K13" i="4"/>
  <c r="K14" i="4"/>
  <c r="K15" i="4"/>
  <c r="K16" i="4"/>
  <c r="K17" i="4"/>
  <c r="K18" i="4"/>
  <c r="K20" i="4"/>
  <c r="L8" i="4"/>
  <c r="L9" i="4"/>
  <c r="L10" i="4"/>
  <c r="L11" i="4"/>
  <c r="L13" i="4"/>
  <c r="L14" i="4"/>
  <c r="L15" i="4"/>
  <c r="L16" i="4"/>
  <c r="L17" i="4"/>
  <c r="L18" i="4"/>
  <c r="L20" i="4"/>
  <c r="E21" i="4"/>
  <c r="F21" i="4"/>
  <c r="H21" i="4"/>
  <c r="I21" i="4"/>
  <c r="J21" i="4"/>
  <c r="K21" i="4"/>
  <c r="L21" i="4"/>
  <c r="D21" i="4"/>
  <c r="D20" i="4"/>
  <c r="S29" i="4"/>
  <c r="T29" i="4"/>
  <c r="V29" i="4"/>
  <c r="W29" i="4"/>
  <c r="X29" i="4"/>
  <c r="Y29" i="4"/>
  <c r="Z29" i="4"/>
  <c r="R29" i="4"/>
  <c r="R56" i="4"/>
  <c r="S56" i="4"/>
  <c r="T56" i="4"/>
  <c r="Y56" i="4"/>
  <c r="Z56" i="4"/>
  <c r="W56" i="4"/>
  <c r="X56" i="4"/>
  <c r="V56" i="4"/>
  <c r="V38" i="4"/>
  <c r="Y38" i="4"/>
  <c r="V41" i="4"/>
  <c r="Y41" i="4"/>
  <c r="V43" i="4"/>
  <c r="Y43" i="4"/>
  <c r="V47" i="4"/>
  <c r="Y47" i="4"/>
  <c r="V49" i="4"/>
  <c r="Y49" i="4"/>
  <c r="V50" i="4"/>
  <c r="Y50" i="4"/>
  <c r="H71" i="4"/>
  <c r="K71" i="4"/>
  <c r="H97" i="4"/>
  <c r="K97" i="4"/>
  <c r="H100" i="4"/>
  <c r="K100" i="4"/>
  <c r="H30" i="4"/>
  <c r="K30" i="4"/>
  <c r="H31" i="4"/>
  <c r="K31" i="4"/>
  <c r="H32" i="4"/>
  <c r="K32" i="4"/>
  <c r="H33" i="4"/>
  <c r="K33" i="4"/>
  <c r="H34" i="4"/>
  <c r="K34" i="4"/>
  <c r="H35" i="4"/>
  <c r="K35" i="4"/>
  <c r="H36" i="4"/>
  <c r="K36" i="4"/>
  <c r="H37" i="4"/>
  <c r="K37" i="4"/>
  <c r="H38" i="4"/>
  <c r="K38" i="4"/>
  <c r="H39" i="4"/>
  <c r="K39" i="4"/>
  <c r="H40" i="4"/>
  <c r="K40" i="4"/>
  <c r="H41" i="4"/>
  <c r="K41" i="4"/>
  <c r="H42" i="4"/>
  <c r="K42" i="4"/>
  <c r="H43" i="4"/>
  <c r="K43" i="4"/>
  <c r="H44" i="4"/>
  <c r="K44" i="4"/>
  <c r="H45" i="4"/>
  <c r="K45" i="4"/>
  <c r="H46" i="4"/>
  <c r="K46" i="4"/>
  <c r="H47" i="4"/>
  <c r="K47" i="4"/>
  <c r="H48" i="4"/>
  <c r="K48" i="4"/>
  <c r="H49" i="4"/>
  <c r="K49" i="4"/>
  <c r="H50" i="4"/>
  <c r="K50" i="4"/>
  <c r="H29" i="4"/>
  <c r="K29" i="4"/>
  <c r="H12" i="4"/>
  <c r="K12" i="4"/>
  <c r="Z38" i="4"/>
  <c r="Z41" i="4"/>
  <c r="Z43" i="4"/>
  <c r="Z47" i="4"/>
  <c r="Z49" i="4"/>
  <c r="Z50" i="4"/>
  <c r="Z54" i="4"/>
  <c r="Y54" i="4"/>
  <c r="X38" i="4"/>
  <c r="X41" i="4"/>
  <c r="X43" i="4"/>
  <c r="X47" i="4"/>
  <c r="X49" i="4"/>
  <c r="X50" i="4"/>
  <c r="X54" i="4"/>
  <c r="W38" i="4"/>
  <c r="W41" i="4"/>
  <c r="W43" i="4"/>
  <c r="W47" i="4"/>
  <c r="W49" i="4"/>
  <c r="W50" i="4"/>
  <c r="W54" i="4"/>
  <c r="V54" i="4"/>
  <c r="T54" i="4"/>
  <c r="S54" i="4"/>
  <c r="R54" i="4"/>
  <c r="S27" i="4"/>
  <c r="T27" i="4"/>
  <c r="R27" i="4"/>
  <c r="S53" i="4"/>
  <c r="T53" i="4"/>
  <c r="V53" i="4"/>
  <c r="W53" i="4"/>
  <c r="X53" i="4"/>
  <c r="Y53" i="4"/>
  <c r="Z53" i="4"/>
  <c r="S26" i="4"/>
  <c r="T26" i="4"/>
  <c r="V26" i="4"/>
  <c r="W26" i="4"/>
  <c r="X26" i="4"/>
  <c r="Y26" i="4"/>
  <c r="Z26" i="4"/>
  <c r="R53" i="4"/>
  <c r="R26" i="4"/>
  <c r="L71" i="4"/>
  <c r="L97" i="4"/>
  <c r="L100" i="4"/>
  <c r="J71" i="4"/>
  <c r="J97" i="4"/>
  <c r="J100" i="4"/>
  <c r="I71" i="4"/>
  <c r="I97" i="4"/>
  <c r="I100" i="4"/>
  <c r="E53" i="4"/>
  <c r="F53" i="4"/>
  <c r="H53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29" i="4"/>
  <c r="I53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29" i="4"/>
  <c r="J53" i="4"/>
  <c r="K53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29" i="4"/>
  <c r="L53" i="4"/>
  <c r="D53" i="4"/>
  <c r="H52" i="4"/>
  <c r="E52" i="4"/>
  <c r="F52" i="4"/>
  <c r="I52" i="4"/>
  <c r="J52" i="4"/>
  <c r="K52" i="4"/>
  <c r="L52" i="4"/>
  <c r="D52" i="4"/>
  <c r="I12" i="4"/>
  <c r="J12" i="4"/>
  <c r="L12" i="4"/>
  <c r="L9" i="1"/>
  <c r="K8" i="1"/>
  <c r="K9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5" i="1"/>
  <c r="J26" i="1"/>
  <c r="J27" i="1"/>
  <c r="J28" i="1"/>
  <c r="J29" i="1"/>
  <c r="J30" i="1"/>
  <c r="J31" i="1"/>
  <c r="J32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2" i="1"/>
  <c r="J53" i="1"/>
  <c r="J54" i="1"/>
  <c r="J55" i="1"/>
  <c r="J56" i="1"/>
  <c r="J57" i="1"/>
  <c r="J58" i="1"/>
  <c r="J59" i="1"/>
  <c r="J8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5" i="1"/>
  <c r="L26" i="1"/>
  <c r="L27" i="1"/>
  <c r="L28" i="1"/>
  <c r="L29" i="1"/>
  <c r="L30" i="1"/>
  <c r="L31" i="1"/>
  <c r="L32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2" i="1"/>
  <c r="L53" i="1"/>
  <c r="L54" i="1"/>
  <c r="L55" i="1"/>
  <c r="L56" i="1"/>
  <c r="L57" i="1"/>
  <c r="L58" i="1"/>
  <c r="L59" i="1"/>
  <c r="L8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5" i="1"/>
  <c r="K26" i="1"/>
  <c r="K27" i="1"/>
  <c r="K28" i="1"/>
  <c r="K29" i="1"/>
  <c r="K30" i="1"/>
  <c r="K31" i="1"/>
  <c r="K32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2" i="1"/>
  <c r="K53" i="1"/>
  <c r="K54" i="1"/>
  <c r="K55" i="1"/>
  <c r="K56" i="1"/>
  <c r="K57" i="1"/>
  <c r="K58" i="1"/>
  <c r="K59" i="1"/>
</calcChain>
</file>

<file path=xl/sharedStrings.xml><?xml version="1.0" encoding="utf-8"?>
<sst xmlns="http://schemas.openxmlformats.org/spreadsheetml/2006/main" count="97" uniqueCount="50">
  <si>
    <t>6/13/18</t>
  </si>
  <si>
    <t>11/22/18</t>
  </si>
  <si>
    <t>11/27/18</t>
  </si>
  <si>
    <t>Measured values</t>
  </si>
  <si>
    <t>Date</t>
  </si>
  <si>
    <t>Measured standard</t>
  </si>
  <si>
    <t>Corrected values</t>
  </si>
  <si>
    <t>Bonazzi et al. 2019</t>
  </si>
  <si>
    <t>P (GPa)</t>
  </si>
  <si>
    <t>stress (MPa)</t>
  </si>
  <si>
    <t>128 TO</t>
  </si>
  <si>
    <t>128 LO</t>
  </si>
  <si>
    <r>
      <rPr>
        <b/>
        <sz val="12"/>
        <color theme="1"/>
        <rFont val="Calibri"/>
        <family val="2"/>
        <scheme val="minor"/>
      </rPr>
      <t xml:space="preserve">compression perpendicular to </t>
    </r>
    <r>
      <rPr>
        <b/>
        <i/>
        <sz val="12"/>
        <color theme="1"/>
        <rFont val="Calibri"/>
        <scheme val="minor"/>
      </rPr>
      <t>c</t>
    </r>
    <r>
      <rPr>
        <b/>
        <sz val="12"/>
        <color theme="1"/>
        <rFont val="Calibri"/>
        <family val="2"/>
        <scheme val="minor"/>
      </rPr>
      <t>-axis</t>
    </r>
  </si>
  <si>
    <r>
      <t xml:space="preserve">compression parallel to </t>
    </r>
    <r>
      <rPr>
        <b/>
        <i/>
        <sz val="12"/>
        <color theme="1"/>
        <rFont val="Calibri"/>
        <scheme val="minor"/>
      </rPr>
      <t>c</t>
    </r>
    <r>
      <rPr>
        <b/>
        <sz val="12"/>
        <color theme="1"/>
        <rFont val="Calibri"/>
        <family val="2"/>
        <scheme val="minor"/>
      </rPr>
      <t>-axis</t>
    </r>
  </si>
  <si>
    <t>Force (N)</t>
  </si>
  <si>
    <t>hydrostatic compression</t>
  </si>
  <si>
    <t>crack initiation</t>
  </si>
  <si>
    <t>polarization 90°</t>
  </si>
  <si>
    <t>polarization 0°</t>
  </si>
  <si>
    <t>failed experiment: immediate cracking of the crystal, the stress cannot be calculated because the effective section of the crystal is unknown</t>
  </si>
  <si>
    <t>successful experiments</t>
  </si>
  <si>
    <t>P206</t>
  </si>
  <si>
    <t>P128</t>
  </si>
  <si>
    <t>P464</t>
  </si>
  <si>
    <t>Calculation of residual pressures P and stresses s from positions of the 128, 206, 464 peaks</t>
  </si>
  <si>
    <t>Natural inclusions</t>
  </si>
  <si>
    <t xml:space="preserve">Cisneros et al. </t>
  </si>
  <si>
    <t>Experimental inclusions</t>
  </si>
  <si>
    <t>P=2.5 GPa selected</t>
  </si>
  <si>
    <t>P=2.5 GPa rejected</t>
  </si>
  <si>
    <t>P=3 GPa selected</t>
  </si>
  <si>
    <t xml:space="preserve">selected and rejected data based on optical and textural criteria defined in the publication </t>
  </si>
  <si>
    <t>P=3 GPa rejected</t>
  </si>
  <si>
    <t>inclusions in garnet</t>
  </si>
  <si>
    <t>inclusions in epidote</t>
  </si>
  <si>
    <r>
      <rPr>
        <b/>
        <sz val="12"/>
        <color theme="1"/>
        <rFont val="Symbol"/>
      </rPr>
      <t>s</t>
    </r>
    <r>
      <rPr>
        <b/>
        <sz val="12"/>
        <color theme="1"/>
        <rFont val="Calibri"/>
        <family val="2"/>
        <scheme val="minor"/>
      </rPr>
      <t>128</t>
    </r>
  </si>
  <si>
    <r>
      <rPr>
        <b/>
        <sz val="12"/>
        <color theme="1"/>
        <rFont val="Symbol"/>
      </rPr>
      <t>s</t>
    </r>
    <r>
      <rPr>
        <b/>
        <sz val="12"/>
        <color theme="1"/>
        <rFont val="Calibri"/>
        <family val="2"/>
        <scheme val="minor"/>
      </rPr>
      <t>464</t>
    </r>
  </si>
  <si>
    <t>Cisneros et al. (2020)</t>
  </si>
  <si>
    <t>mean value</t>
  </si>
  <si>
    <t>Gonzalez et al. (2019)</t>
  </si>
  <si>
    <t>remeasured from Zhong et al. (2019)</t>
  </si>
  <si>
    <t>sdt error</t>
  </si>
  <si>
    <t>Bonazzi et al. (2019)</t>
  </si>
  <si>
    <t>2.5 GPa 800°C</t>
  </si>
  <si>
    <t>3 GPa 775°C</t>
  </si>
  <si>
    <t>Gonzalez et al.</t>
  </si>
  <si>
    <t>std error</t>
  </si>
  <si>
    <t>after data selection</t>
  </si>
  <si>
    <t>before data rejection</t>
  </si>
  <si>
    <r>
      <t xml:space="preserve">in red rejected values based on inconsistent residual differential stresses  </t>
    </r>
    <r>
      <rPr>
        <sz val="12"/>
        <color rgb="FFFF0000"/>
        <rFont val="Symbol"/>
      </rPr>
      <t>(s128-s464)</t>
    </r>
    <r>
      <rPr>
        <sz val="12"/>
        <color rgb="FFFF0000"/>
        <rFont val="Calibri"/>
        <family val="2"/>
        <scheme val="minor"/>
      </rPr>
      <t>&gt;1GPa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</si>
</sst>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i/>
      <sz val="12"/>
      <color theme="1"/>
      <name val="Calibri"/>
      <scheme val="minor"/>
    </font>
    <font>
      <i/>
      <sz val="12"/>
      <color theme="1"/>
      <name val="Calibri"/>
      <scheme val="minor"/>
    </font>
    <font>
      <b/>
      <sz val="16"/>
      <color theme="1"/>
      <name val="Calibri"/>
      <scheme val="minor"/>
    </font>
    <font>
      <b/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Symbol"/>
    </font>
    <font>
      <b/>
      <sz val="14"/>
      <color theme="1"/>
      <name val="Calibri"/>
      <scheme val="minor"/>
    </font>
    <font>
      <sz val="14"/>
      <color theme="1"/>
      <name val="Calibri"/>
      <scheme val="minor"/>
    </font>
    <font>
      <sz val="12"/>
      <name val="Calibri"/>
      <scheme val="minor"/>
    </font>
    <font>
      <i/>
      <sz val="12"/>
      <color rgb="FFFF0000"/>
      <name val="Calibri"/>
      <scheme val="minor"/>
    </font>
    <font>
      <b/>
      <sz val="12"/>
      <color rgb="FFFF0000"/>
      <name val="Calibri"/>
      <scheme val="minor"/>
    </font>
    <font>
      <sz val="12"/>
      <color rgb="FFFF0000"/>
      <name val="Symbol"/>
    </font>
    <font>
      <b/>
      <sz val="12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9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8">
    <xf numFmtId="0" fontId="0" fillId="0" borderId="0" xfId="0"/>
    <xf numFmtId="0" fontId="4" fillId="0" borderId="0" xfId="0" applyFont="1"/>
    <xf numFmtId="0" fontId="1" fillId="0" borderId="0" xfId="0" applyFont="1"/>
    <xf numFmtId="2" fontId="0" fillId="0" borderId="0" xfId="0" applyNumberFormat="1"/>
    <xf numFmtId="0" fontId="6" fillId="0" borderId="0" xfId="0" applyFont="1"/>
    <xf numFmtId="0" fontId="0" fillId="0" borderId="0" xfId="0" applyFont="1"/>
    <xf numFmtId="1" fontId="0" fillId="0" borderId="0" xfId="0" applyNumberFormat="1"/>
    <xf numFmtId="1" fontId="0" fillId="0" borderId="0" xfId="0" applyNumberFormat="1" applyFont="1"/>
    <xf numFmtId="1" fontId="6" fillId="0" borderId="0" xfId="0" applyNumberFormat="1" applyFont="1"/>
    <xf numFmtId="14" fontId="1" fillId="0" borderId="0" xfId="0" applyNumberFormat="1" applyFont="1" applyAlignment="1">
      <alignment horizontal="right"/>
    </xf>
    <xf numFmtId="14" fontId="0" fillId="0" borderId="0" xfId="0" applyNumberFormat="1" applyAlignment="1">
      <alignment horizontal="right"/>
    </xf>
    <xf numFmtId="49" fontId="0" fillId="0" borderId="0" xfId="0" applyNumberFormat="1" applyAlignment="1">
      <alignment horizontal="right"/>
    </xf>
    <xf numFmtId="0" fontId="7" fillId="0" borderId="0" xfId="0" applyFont="1"/>
    <xf numFmtId="2" fontId="0" fillId="0" borderId="0" xfId="0" applyNumberFormat="1" applyFont="1"/>
    <xf numFmtId="2" fontId="0" fillId="0" borderId="0" xfId="0" applyNumberFormat="1" applyAlignment="1">
      <alignment horizontal="right"/>
    </xf>
    <xf numFmtId="0" fontId="8" fillId="0" borderId="0" xfId="0" applyFont="1"/>
    <xf numFmtId="14" fontId="0" fillId="0" borderId="0" xfId="0" applyNumberFormat="1" applyAlignment="1">
      <alignment horizontal="left" vertical="top"/>
    </xf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right"/>
    </xf>
    <xf numFmtId="2" fontId="1" fillId="0" borderId="0" xfId="0" applyNumberFormat="1" applyFont="1"/>
    <xf numFmtId="0" fontId="11" fillId="0" borderId="0" xfId="0" applyFont="1"/>
    <xf numFmtId="1" fontId="12" fillId="0" borderId="0" xfId="0" applyNumberFormat="1" applyFont="1"/>
    <xf numFmtId="0" fontId="12" fillId="0" borderId="0" xfId="0" applyFont="1"/>
    <xf numFmtId="2" fontId="12" fillId="0" borderId="0" xfId="0" applyNumberFormat="1" applyFont="1"/>
    <xf numFmtId="0" fontId="9" fillId="0" borderId="0" xfId="0" applyFont="1"/>
    <xf numFmtId="2" fontId="9" fillId="0" borderId="0" xfId="0" applyNumberFormat="1" applyFont="1"/>
    <xf numFmtId="0" fontId="13" fillId="0" borderId="0" xfId="0" applyFont="1"/>
    <xf numFmtId="2" fontId="13" fillId="0" borderId="0" xfId="0" applyNumberFormat="1" applyFont="1"/>
    <xf numFmtId="1" fontId="9" fillId="0" borderId="0" xfId="0" applyNumberFormat="1" applyFont="1"/>
    <xf numFmtId="1" fontId="14" fillId="0" borderId="0" xfId="0" applyNumberFormat="1" applyFont="1"/>
    <xf numFmtId="0" fontId="14" fillId="0" borderId="0" xfId="0" applyFont="1"/>
    <xf numFmtId="2" fontId="15" fillId="0" borderId="0" xfId="0" applyNumberFormat="1" applyFont="1"/>
    <xf numFmtId="0" fontId="15" fillId="0" borderId="0" xfId="0" applyFont="1"/>
    <xf numFmtId="0" fontId="17" fillId="0" borderId="0" xfId="0" applyFont="1"/>
    <xf numFmtId="2" fontId="17" fillId="0" borderId="0" xfId="0" applyNumberFormat="1" applyFont="1"/>
    <xf numFmtId="1" fontId="13" fillId="0" borderId="0" xfId="0" applyNumberFormat="1" applyFont="1"/>
    <xf numFmtId="2" fontId="17" fillId="0" borderId="0" xfId="0" applyNumberFormat="1" applyFont="1" applyAlignment="1">
      <alignment horizontal="right"/>
    </xf>
    <xf numFmtId="1" fontId="17" fillId="0" borderId="0" xfId="0" applyNumberFormat="1" applyFont="1"/>
  </cellXfs>
  <cellStyles count="39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" xfId="303" builtinId="8" hidden="1"/>
    <cellStyle name="Lien hypertexte" xfId="305" builtinId="8" hidden="1"/>
    <cellStyle name="Lien hypertexte" xfId="307" builtinId="8" hidden="1"/>
    <cellStyle name="Lien hypertexte" xfId="309" builtinId="8" hidden="1"/>
    <cellStyle name="Lien hypertexte" xfId="311" builtinId="8" hidden="1"/>
    <cellStyle name="Lien hypertexte" xfId="313" builtinId="8" hidden="1"/>
    <cellStyle name="Lien hypertexte" xfId="315" builtinId="8" hidden="1"/>
    <cellStyle name="Lien hypertexte" xfId="317" builtinId="8" hidden="1"/>
    <cellStyle name="Lien hypertexte" xfId="319" builtinId="8" hidden="1"/>
    <cellStyle name="Lien hypertexte" xfId="321" builtinId="8" hidden="1"/>
    <cellStyle name="Lien hypertexte" xfId="323" builtinId="8" hidden="1"/>
    <cellStyle name="Lien hypertexte" xfId="325" builtinId="8" hidden="1"/>
    <cellStyle name="Lien hypertexte" xfId="327" builtinId="8" hidden="1"/>
    <cellStyle name="Lien hypertexte" xfId="329" builtinId="8" hidden="1"/>
    <cellStyle name="Lien hypertexte" xfId="331" builtinId="8" hidden="1"/>
    <cellStyle name="Lien hypertexte" xfId="333" builtinId="8" hidden="1"/>
    <cellStyle name="Lien hypertexte" xfId="335" builtinId="8" hidden="1"/>
    <cellStyle name="Lien hypertexte" xfId="337" builtinId="8" hidden="1"/>
    <cellStyle name="Lien hypertexte" xfId="339" builtinId="8" hidden="1"/>
    <cellStyle name="Lien hypertexte" xfId="341" builtinId="8" hidden="1"/>
    <cellStyle name="Lien hypertexte" xfId="343" builtinId="8" hidden="1"/>
    <cellStyle name="Lien hypertexte" xfId="345" builtinId="8" hidden="1"/>
    <cellStyle name="Lien hypertexte" xfId="347" builtinId="8" hidden="1"/>
    <cellStyle name="Lien hypertexte" xfId="349" builtinId="8" hidden="1"/>
    <cellStyle name="Lien hypertexte" xfId="351" builtinId="8" hidden="1"/>
    <cellStyle name="Lien hypertexte" xfId="353" builtinId="8" hidden="1"/>
    <cellStyle name="Lien hypertexte" xfId="355" builtinId="8" hidden="1"/>
    <cellStyle name="Lien hypertexte" xfId="357" builtinId="8" hidden="1"/>
    <cellStyle name="Lien hypertexte" xfId="359" builtinId="8" hidden="1"/>
    <cellStyle name="Lien hypertexte" xfId="361" builtinId="8" hidden="1"/>
    <cellStyle name="Lien hypertexte" xfId="363" builtinId="8" hidden="1"/>
    <cellStyle name="Lien hypertexte" xfId="365" builtinId="8" hidden="1"/>
    <cellStyle name="Lien hypertexte" xfId="367" builtinId="8" hidden="1"/>
    <cellStyle name="Lien hypertexte" xfId="369" builtinId="8" hidden="1"/>
    <cellStyle name="Lien hypertexte" xfId="371" builtinId="8" hidden="1"/>
    <cellStyle name="Lien hypertexte" xfId="373" builtinId="8" hidden="1"/>
    <cellStyle name="Lien hypertexte" xfId="375" builtinId="8" hidden="1"/>
    <cellStyle name="Lien hypertexte" xfId="377" builtinId="8" hidden="1"/>
    <cellStyle name="Lien hypertexte" xfId="379" builtinId="8" hidden="1"/>
    <cellStyle name="Lien hypertexte" xfId="381" builtinId="8" hidden="1"/>
    <cellStyle name="Lien hypertexte" xfId="383" builtinId="8" hidden="1"/>
    <cellStyle name="Lien hypertexte" xfId="385" builtinId="8" hidden="1"/>
    <cellStyle name="Lien hypertexte" xfId="387" builtinId="8" hidden="1"/>
    <cellStyle name="Lien hypertexte" xfId="389" builtinId="8" hidden="1"/>
    <cellStyle name="Lien hypertexte" xfId="391" builtinId="8" hidden="1"/>
    <cellStyle name="Lien hypertexte" xfId="393" builtinId="8" hidden="1"/>
    <cellStyle name="Lien hypertexte" xfId="39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en hypertexte visité" xfId="304" builtinId="9" hidden="1"/>
    <cellStyle name="Lien hypertexte visité" xfId="306" builtinId="9" hidden="1"/>
    <cellStyle name="Lien hypertexte visité" xfId="308" builtinId="9" hidden="1"/>
    <cellStyle name="Lien hypertexte visité" xfId="310" builtinId="9" hidden="1"/>
    <cellStyle name="Lien hypertexte visité" xfId="312" builtinId="9" hidden="1"/>
    <cellStyle name="Lien hypertexte visité" xfId="314" builtinId="9" hidden="1"/>
    <cellStyle name="Lien hypertexte visité" xfId="316" builtinId="9" hidden="1"/>
    <cellStyle name="Lien hypertexte visité" xfId="318" builtinId="9" hidden="1"/>
    <cellStyle name="Lien hypertexte visité" xfId="320" builtinId="9" hidden="1"/>
    <cellStyle name="Lien hypertexte visité" xfId="322" builtinId="9" hidden="1"/>
    <cellStyle name="Lien hypertexte visité" xfId="324" builtinId="9" hidden="1"/>
    <cellStyle name="Lien hypertexte visité" xfId="326" builtinId="9" hidden="1"/>
    <cellStyle name="Lien hypertexte visité" xfId="328" builtinId="9" hidden="1"/>
    <cellStyle name="Lien hypertexte visité" xfId="330" builtinId="9" hidden="1"/>
    <cellStyle name="Lien hypertexte visité" xfId="332" builtinId="9" hidden="1"/>
    <cellStyle name="Lien hypertexte visité" xfId="334" builtinId="9" hidden="1"/>
    <cellStyle name="Lien hypertexte visité" xfId="336" builtinId="9" hidden="1"/>
    <cellStyle name="Lien hypertexte visité" xfId="338" builtinId="9" hidden="1"/>
    <cellStyle name="Lien hypertexte visité" xfId="340" builtinId="9" hidden="1"/>
    <cellStyle name="Lien hypertexte visité" xfId="342" builtinId="9" hidden="1"/>
    <cellStyle name="Lien hypertexte visité" xfId="344" builtinId="9" hidden="1"/>
    <cellStyle name="Lien hypertexte visité" xfId="346" builtinId="9" hidden="1"/>
    <cellStyle name="Lien hypertexte visité" xfId="348" builtinId="9" hidden="1"/>
    <cellStyle name="Lien hypertexte visité" xfId="350" builtinId="9" hidden="1"/>
    <cellStyle name="Lien hypertexte visité" xfId="352" builtinId="9" hidden="1"/>
    <cellStyle name="Lien hypertexte visité" xfId="354" builtinId="9" hidden="1"/>
    <cellStyle name="Lien hypertexte visité" xfId="356" builtinId="9" hidden="1"/>
    <cellStyle name="Lien hypertexte visité" xfId="358" builtinId="9" hidden="1"/>
    <cellStyle name="Lien hypertexte visité" xfId="360" builtinId="9" hidden="1"/>
    <cellStyle name="Lien hypertexte visité" xfId="362" builtinId="9" hidden="1"/>
    <cellStyle name="Lien hypertexte visité" xfId="364" builtinId="9" hidden="1"/>
    <cellStyle name="Lien hypertexte visité" xfId="366" builtinId="9" hidden="1"/>
    <cellStyle name="Lien hypertexte visité" xfId="368" builtinId="9" hidden="1"/>
    <cellStyle name="Lien hypertexte visité" xfId="370" builtinId="9" hidden="1"/>
    <cellStyle name="Lien hypertexte visité" xfId="372" builtinId="9" hidden="1"/>
    <cellStyle name="Lien hypertexte visité" xfId="374" builtinId="9" hidden="1"/>
    <cellStyle name="Lien hypertexte visité" xfId="376" builtinId="9" hidden="1"/>
    <cellStyle name="Lien hypertexte visité" xfId="378" builtinId="9" hidden="1"/>
    <cellStyle name="Lien hypertexte visité" xfId="380" builtinId="9" hidden="1"/>
    <cellStyle name="Lien hypertexte visité" xfId="382" builtinId="9" hidden="1"/>
    <cellStyle name="Lien hypertexte visité" xfId="384" builtinId="9" hidden="1"/>
    <cellStyle name="Lien hypertexte visité" xfId="386" builtinId="9" hidden="1"/>
    <cellStyle name="Lien hypertexte visité" xfId="388" builtinId="9" hidden="1"/>
    <cellStyle name="Lien hypertexte visité" xfId="390" builtinId="9" hidden="1"/>
    <cellStyle name="Lien hypertexte visité" xfId="392" builtinId="9" hidden="1"/>
    <cellStyle name="Lien hypertexte visité" xfId="394" builtinId="9" hidden="1"/>
    <cellStyle name="Lien hypertexte visité" xfId="396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40"/>
  <sheetViews>
    <sheetView workbookViewId="0">
      <selection activeCell="W38" sqref="W38"/>
    </sheetView>
  </sheetViews>
  <sheetFormatPr baseColWidth="10" defaultRowHeight="15" x14ac:dyDescent="0"/>
  <sheetData>
    <row r="1" spans="1:30" s="2" customFormat="1">
      <c r="A1" s="2" t="s">
        <v>20</v>
      </c>
    </row>
    <row r="2" spans="1:30">
      <c r="A2" s="2" t="s">
        <v>12</v>
      </c>
      <c r="I2" s="2" t="s">
        <v>13</v>
      </c>
      <c r="P2" s="2" t="s">
        <v>15</v>
      </c>
      <c r="W2" s="2" t="s">
        <v>25</v>
      </c>
    </row>
    <row r="3" spans="1:30">
      <c r="W3" s="2" t="s">
        <v>40</v>
      </c>
      <c r="AA3" s="3"/>
      <c r="AB3" s="3"/>
      <c r="AC3" s="3"/>
      <c r="AD3" s="3"/>
    </row>
    <row r="4" spans="1:30">
      <c r="A4" t="s">
        <v>9</v>
      </c>
      <c r="C4" t="s">
        <v>10</v>
      </c>
      <c r="D4" t="s">
        <v>11</v>
      </c>
      <c r="E4">
        <v>206</v>
      </c>
      <c r="F4">
        <v>464</v>
      </c>
      <c r="I4" t="s">
        <v>9</v>
      </c>
      <c r="K4">
        <v>128</v>
      </c>
      <c r="L4">
        <v>206</v>
      </c>
      <c r="M4">
        <v>464</v>
      </c>
      <c r="P4" t="s">
        <v>8</v>
      </c>
      <c r="R4">
        <v>128</v>
      </c>
      <c r="S4">
        <v>206</v>
      </c>
      <c r="T4">
        <v>464</v>
      </c>
      <c r="AA4" s="3"/>
      <c r="AB4" s="3"/>
      <c r="AC4" s="3"/>
      <c r="AD4" s="3"/>
    </row>
    <row r="5" spans="1:30">
      <c r="W5">
        <v>128</v>
      </c>
      <c r="X5">
        <v>206</v>
      </c>
      <c r="Y5">
        <v>464</v>
      </c>
      <c r="AA5" s="3"/>
      <c r="AB5" s="3"/>
      <c r="AC5" s="3"/>
      <c r="AD5" s="3"/>
    </row>
    <row r="6" spans="1:30">
      <c r="A6">
        <v>0</v>
      </c>
      <c r="C6">
        <v>127.96</v>
      </c>
      <c r="E6">
        <v>206</v>
      </c>
      <c r="F6">
        <v>463.96</v>
      </c>
      <c r="I6">
        <v>0</v>
      </c>
      <c r="K6">
        <v>128</v>
      </c>
      <c r="L6">
        <v>206.06</v>
      </c>
      <c r="M6">
        <v>464.04</v>
      </c>
      <c r="P6" s="3">
        <v>1E-4</v>
      </c>
      <c r="R6">
        <v>128</v>
      </c>
      <c r="S6">
        <v>206</v>
      </c>
      <c r="T6" s="3">
        <v>464</v>
      </c>
      <c r="AA6" s="3"/>
      <c r="AB6" s="3"/>
      <c r="AC6" s="3"/>
      <c r="AD6" s="3"/>
    </row>
    <row r="7" spans="1:30">
      <c r="A7">
        <v>0</v>
      </c>
      <c r="D7">
        <v>128.04</v>
      </c>
      <c r="E7">
        <v>206.01</v>
      </c>
      <c r="F7">
        <v>464.04</v>
      </c>
      <c r="I7">
        <v>0</v>
      </c>
      <c r="K7">
        <v>127.93</v>
      </c>
      <c r="L7">
        <v>205.94</v>
      </c>
      <c r="M7">
        <v>463.97</v>
      </c>
      <c r="P7" s="3">
        <v>1.764</v>
      </c>
      <c r="R7">
        <v>137.88999999999999</v>
      </c>
      <c r="S7">
        <v>241.75</v>
      </c>
      <c r="T7" s="3">
        <v>478.9</v>
      </c>
      <c r="W7">
        <v>130.72999999999999</v>
      </c>
      <c r="X7">
        <v>216.78</v>
      </c>
      <c r="Y7">
        <v>467.74</v>
      </c>
      <c r="AA7" s="3"/>
      <c r="AB7" s="3"/>
      <c r="AC7" s="3"/>
      <c r="AD7" s="3"/>
    </row>
    <row r="8" spans="1:30">
      <c r="A8" s="6">
        <v>66.929000000000002</v>
      </c>
      <c r="D8">
        <v>128.09</v>
      </c>
      <c r="E8">
        <v>206.4</v>
      </c>
      <c r="F8">
        <v>464.03</v>
      </c>
      <c r="I8">
        <v>0</v>
      </c>
      <c r="K8">
        <v>128.08000000000001</v>
      </c>
      <c r="L8">
        <v>206.11</v>
      </c>
      <c r="M8">
        <v>464.1</v>
      </c>
      <c r="P8" s="3">
        <v>1.4906999999999999</v>
      </c>
      <c r="R8">
        <v>136.74</v>
      </c>
      <c r="S8">
        <v>237.77</v>
      </c>
      <c r="T8" s="3">
        <v>476.82</v>
      </c>
      <c r="W8">
        <v>131.44999999999999</v>
      </c>
      <c r="X8">
        <v>219.03</v>
      </c>
      <c r="Y8">
        <v>469.4</v>
      </c>
      <c r="AA8" s="3"/>
      <c r="AB8" s="3"/>
      <c r="AC8" s="3"/>
      <c r="AD8" s="3"/>
    </row>
    <row r="9" spans="1:30">
      <c r="A9" s="6">
        <v>66.929000000000002</v>
      </c>
      <c r="D9">
        <v>128.13999999999999</v>
      </c>
      <c r="E9">
        <v>206.6</v>
      </c>
      <c r="F9">
        <v>464.04</v>
      </c>
      <c r="I9" s="6">
        <v>63.106999999999999</v>
      </c>
      <c r="K9">
        <v>128.22999999999999</v>
      </c>
      <c r="L9">
        <v>206.87</v>
      </c>
      <c r="M9">
        <v>464.44</v>
      </c>
      <c r="P9" s="3">
        <v>1.3027</v>
      </c>
      <c r="R9">
        <v>135.81</v>
      </c>
      <c r="S9">
        <v>234.61</v>
      </c>
      <c r="T9" s="3">
        <v>475.31</v>
      </c>
      <c r="W9">
        <v>130.66</v>
      </c>
      <c r="X9">
        <v>216.15</v>
      </c>
      <c r="Y9">
        <v>467.95</v>
      </c>
      <c r="AA9" s="3"/>
      <c r="AB9" s="3"/>
      <c r="AC9" s="3"/>
      <c r="AD9" s="3"/>
    </row>
    <row r="10" spans="1:30">
      <c r="A10" s="6">
        <v>106.3</v>
      </c>
      <c r="D10">
        <v>128.35</v>
      </c>
      <c r="E10">
        <v>207.25</v>
      </c>
      <c r="F10">
        <v>464.22</v>
      </c>
      <c r="I10" s="6">
        <v>111.65</v>
      </c>
      <c r="K10">
        <v>128.27000000000001</v>
      </c>
      <c r="L10">
        <v>207.35</v>
      </c>
      <c r="M10">
        <v>464.69</v>
      </c>
      <c r="P10" s="3">
        <v>1.1107</v>
      </c>
      <c r="R10">
        <v>134.85999999999999</v>
      </c>
      <c r="S10">
        <v>231.16</v>
      </c>
      <c r="T10" s="3">
        <v>473.71</v>
      </c>
      <c r="W10">
        <v>129.87</v>
      </c>
      <c r="X10">
        <v>216.61</v>
      </c>
      <c r="Y10">
        <v>467.95</v>
      </c>
      <c r="AA10" s="3"/>
      <c r="AB10" s="3"/>
      <c r="AC10" s="3"/>
      <c r="AD10" s="3"/>
    </row>
    <row r="11" spans="1:30">
      <c r="A11" s="6">
        <v>106.3</v>
      </c>
      <c r="D11">
        <v>128.37</v>
      </c>
      <c r="E11">
        <v>207.09</v>
      </c>
      <c r="F11">
        <v>464.15</v>
      </c>
      <c r="I11" s="6">
        <v>160.19</v>
      </c>
      <c r="K11">
        <v>128.29</v>
      </c>
      <c r="L11">
        <v>207.8</v>
      </c>
      <c r="M11">
        <v>464.9</v>
      </c>
      <c r="P11" s="3">
        <v>0.92</v>
      </c>
      <c r="R11">
        <v>133.94</v>
      </c>
      <c r="S11">
        <v>227.73000000000002</v>
      </c>
      <c r="T11" s="3">
        <v>472.22999999999996</v>
      </c>
      <c r="W11">
        <v>129.62</v>
      </c>
      <c r="X11">
        <v>217.71</v>
      </c>
      <c r="Y11">
        <v>467.98</v>
      </c>
      <c r="AA11" s="3"/>
      <c r="AB11" s="3"/>
      <c r="AC11" s="3"/>
      <c r="AD11" s="3"/>
    </row>
    <row r="12" spans="1:30">
      <c r="A12" s="6">
        <v>145.66999999999999</v>
      </c>
      <c r="D12">
        <v>128.36000000000001</v>
      </c>
      <c r="E12">
        <v>207.21</v>
      </c>
      <c r="F12">
        <v>464.23</v>
      </c>
      <c r="I12" s="6">
        <v>208.74</v>
      </c>
      <c r="K12">
        <v>128.32</v>
      </c>
      <c r="L12">
        <v>208.15</v>
      </c>
      <c r="M12">
        <v>465.04</v>
      </c>
      <c r="P12" s="3">
        <v>0.628</v>
      </c>
      <c r="R12">
        <v>132.19999999999999</v>
      </c>
      <c r="S12">
        <v>221.69</v>
      </c>
      <c r="T12" s="3">
        <v>469.69</v>
      </c>
      <c r="W12">
        <v>131.69</v>
      </c>
      <c r="X12">
        <v>217.2</v>
      </c>
      <c r="Y12">
        <v>468.2</v>
      </c>
      <c r="AA12" s="3"/>
      <c r="AB12" s="3"/>
      <c r="AC12" s="3"/>
      <c r="AD12" s="3"/>
    </row>
    <row r="13" spans="1:30">
      <c r="A13" s="6">
        <v>145.66999999999999</v>
      </c>
      <c r="D13">
        <v>128.54</v>
      </c>
      <c r="E13">
        <v>207.58</v>
      </c>
      <c r="F13">
        <v>464.26</v>
      </c>
      <c r="I13" s="6">
        <v>257.27999999999997</v>
      </c>
      <c r="K13">
        <v>128.4</v>
      </c>
      <c r="L13">
        <v>208.89</v>
      </c>
      <c r="M13">
        <v>465.4</v>
      </c>
      <c r="P13" s="3">
        <v>0.62932999999999995</v>
      </c>
      <c r="R13">
        <v>132.18</v>
      </c>
      <c r="S13">
        <v>221.62</v>
      </c>
      <c r="T13" s="3">
        <v>469.69</v>
      </c>
      <c r="W13">
        <v>131.13999999999999</v>
      </c>
      <c r="X13">
        <v>215.48</v>
      </c>
      <c r="Y13">
        <v>467.6</v>
      </c>
      <c r="AA13" s="3"/>
      <c r="AB13" s="3"/>
      <c r="AC13" s="3"/>
      <c r="AD13" s="3"/>
    </row>
    <row r="14" spans="1:30">
      <c r="A14" s="6">
        <v>185.04</v>
      </c>
      <c r="C14">
        <v>128.03</v>
      </c>
      <c r="D14">
        <v>128.75</v>
      </c>
      <c r="E14">
        <v>207.49</v>
      </c>
      <c r="F14">
        <v>464.25</v>
      </c>
      <c r="I14" s="6">
        <v>305.83</v>
      </c>
      <c r="K14">
        <v>128.36000000000001</v>
      </c>
      <c r="L14">
        <v>209.2</v>
      </c>
      <c r="M14">
        <v>465.6</v>
      </c>
      <c r="P14" s="3">
        <v>1E-4</v>
      </c>
      <c r="R14">
        <v>127.92999999999999</v>
      </c>
      <c r="S14">
        <v>205.98000000000002</v>
      </c>
      <c r="T14" s="3">
        <v>463.96</v>
      </c>
      <c r="W14">
        <v>129.63999999999999</v>
      </c>
      <c r="X14">
        <v>216.67</v>
      </c>
      <c r="Y14">
        <v>467.94</v>
      </c>
      <c r="AA14" s="3"/>
      <c r="AB14" s="3"/>
      <c r="AC14" s="3"/>
      <c r="AD14" s="3"/>
    </row>
    <row r="15" spans="1:30">
      <c r="A15" s="6">
        <v>185.04</v>
      </c>
      <c r="C15">
        <v>127.86</v>
      </c>
      <c r="D15">
        <v>128.74</v>
      </c>
      <c r="E15">
        <v>207.67</v>
      </c>
      <c r="F15">
        <v>464.3</v>
      </c>
      <c r="I15" s="6">
        <v>354.37</v>
      </c>
      <c r="K15">
        <v>128.43</v>
      </c>
      <c r="L15">
        <v>209.79</v>
      </c>
      <c r="M15">
        <v>465.87</v>
      </c>
      <c r="P15" s="3">
        <v>0.40266999999999997</v>
      </c>
      <c r="R15">
        <v>130.80000000000001</v>
      </c>
      <c r="S15">
        <v>216.46</v>
      </c>
      <c r="T15" s="3">
        <v>467.7</v>
      </c>
      <c r="W15">
        <v>130.86000000000001</v>
      </c>
      <c r="X15">
        <v>215.54</v>
      </c>
      <c r="Y15">
        <v>467.25</v>
      </c>
      <c r="AA15" s="3"/>
      <c r="AB15" s="3"/>
      <c r="AC15" s="3"/>
      <c r="AD15" s="3"/>
    </row>
    <row r="16" spans="1:30">
      <c r="A16" s="6">
        <v>224.41</v>
      </c>
      <c r="C16">
        <v>127.98</v>
      </c>
      <c r="D16">
        <v>129.05000000000001</v>
      </c>
      <c r="E16">
        <v>207.93</v>
      </c>
      <c r="F16">
        <v>464.37</v>
      </c>
      <c r="I16" s="6">
        <v>402.91</v>
      </c>
      <c r="K16">
        <v>128.56</v>
      </c>
      <c r="L16">
        <v>210.41</v>
      </c>
      <c r="M16">
        <v>466.21</v>
      </c>
      <c r="P16" s="3">
        <v>0.19733000000000001</v>
      </c>
      <c r="R16">
        <v>129.37</v>
      </c>
      <c r="S16">
        <v>211.17000000000002</v>
      </c>
      <c r="T16" s="3">
        <v>465.78999999999996</v>
      </c>
      <c r="W16">
        <v>130.02000000000001</v>
      </c>
      <c r="X16">
        <v>218.13</v>
      </c>
      <c r="Y16">
        <v>468.24</v>
      </c>
      <c r="AA16" s="3"/>
      <c r="AB16" s="3"/>
      <c r="AC16" s="3"/>
      <c r="AD16" s="3"/>
    </row>
    <row r="17" spans="1:30">
      <c r="A17" s="6">
        <v>263.77999999999997</v>
      </c>
      <c r="C17">
        <v>127.83</v>
      </c>
      <c r="D17">
        <v>129.27000000000001</v>
      </c>
      <c r="E17">
        <v>208.33</v>
      </c>
      <c r="F17">
        <v>464.47</v>
      </c>
      <c r="I17" s="6">
        <v>451.46</v>
      </c>
      <c r="K17">
        <v>128.63</v>
      </c>
      <c r="L17">
        <v>210.98</v>
      </c>
      <c r="M17">
        <v>466.47</v>
      </c>
      <c r="P17" s="3">
        <v>1E-4</v>
      </c>
      <c r="R17">
        <v>127.99000000000001</v>
      </c>
      <c r="S17">
        <v>205.98000000000002</v>
      </c>
      <c r="T17" s="3">
        <v>464.04999999999995</v>
      </c>
      <c r="W17">
        <v>130.30000000000001</v>
      </c>
      <c r="X17">
        <v>214.28</v>
      </c>
      <c r="Y17">
        <v>466.88</v>
      </c>
      <c r="AA17" s="3"/>
      <c r="AB17" s="3"/>
      <c r="AC17" s="3"/>
      <c r="AD17" s="3"/>
    </row>
    <row r="18" spans="1:30">
      <c r="A18" s="6">
        <v>263.77999999999997</v>
      </c>
      <c r="C18">
        <v>127.89</v>
      </c>
      <c r="D18">
        <v>129.22</v>
      </c>
      <c r="E18">
        <v>208.42</v>
      </c>
      <c r="F18">
        <v>464.5</v>
      </c>
      <c r="I18" s="6">
        <v>500</v>
      </c>
      <c r="K18">
        <v>128.63999999999999</v>
      </c>
      <c r="L18">
        <v>211.52</v>
      </c>
      <c r="M18">
        <v>466.72</v>
      </c>
      <c r="P18" s="3">
        <v>0.22</v>
      </c>
      <c r="R18">
        <v>129.4</v>
      </c>
      <c r="S18">
        <v>211.53</v>
      </c>
      <c r="T18" s="3">
        <v>465.87</v>
      </c>
      <c r="AA18" s="3"/>
      <c r="AB18" s="3"/>
      <c r="AC18" s="3"/>
      <c r="AD18" s="3"/>
    </row>
    <row r="19" spans="1:30">
      <c r="A19" s="6">
        <v>303.14999999999998</v>
      </c>
      <c r="C19">
        <v>127.9</v>
      </c>
      <c r="D19">
        <v>129.36000000000001</v>
      </c>
      <c r="E19">
        <v>208.59</v>
      </c>
      <c r="F19">
        <v>464.56</v>
      </c>
      <c r="I19" s="6">
        <v>548.54</v>
      </c>
      <c r="K19">
        <v>128.68</v>
      </c>
      <c r="L19">
        <v>211.92</v>
      </c>
      <c r="M19">
        <v>466.95</v>
      </c>
      <c r="P19" s="3">
        <v>0.40133000000000002</v>
      </c>
      <c r="R19">
        <v>130.84</v>
      </c>
      <c r="S19">
        <v>216.49</v>
      </c>
      <c r="T19" s="3">
        <v>467.71</v>
      </c>
    </row>
    <row r="20" spans="1:30">
      <c r="A20" s="6">
        <v>303.14999999999998</v>
      </c>
      <c r="C20">
        <v>127.98</v>
      </c>
      <c r="D20">
        <v>129.41999999999999</v>
      </c>
      <c r="E20">
        <v>208.67</v>
      </c>
      <c r="F20">
        <v>464.53</v>
      </c>
      <c r="I20" s="6">
        <v>597.09</v>
      </c>
      <c r="K20">
        <v>128.69</v>
      </c>
      <c r="L20">
        <v>212.4</v>
      </c>
      <c r="M20">
        <v>467.17</v>
      </c>
      <c r="P20" s="3">
        <v>0.58399999999999996</v>
      </c>
      <c r="R20">
        <v>131.80000000000001</v>
      </c>
      <c r="S20">
        <v>220.22</v>
      </c>
      <c r="T20" s="3">
        <v>469.12</v>
      </c>
    </row>
    <row r="21" spans="1:30">
      <c r="A21" s="6">
        <v>342.52</v>
      </c>
      <c r="C21">
        <v>127.95</v>
      </c>
      <c r="D21">
        <v>129.80000000000001</v>
      </c>
      <c r="E21">
        <v>209.38</v>
      </c>
      <c r="F21">
        <v>464.8</v>
      </c>
      <c r="I21" s="7">
        <v>645.63</v>
      </c>
      <c r="J21" s="5"/>
      <c r="K21" s="5">
        <v>128.81</v>
      </c>
      <c r="L21" s="5">
        <v>213.28</v>
      </c>
      <c r="M21" s="5">
        <v>467.61</v>
      </c>
      <c r="N21" s="5"/>
      <c r="P21" s="3">
        <v>0.74399999999999999</v>
      </c>
      <c r="R21">
        <v>132.80000000000001</v>
      </c>
      <c r="S21">
        <v>223.82000000000002</v>
      </c>
      <c r="T21" s="3">
        <v>470.56</v>
      </c>
    </row>
    <row r="22" spans="1:30">
      <c r="A22" s="6">
        <v>342.52</v>
      </c>
      <c r="C22">
        <v>127.9</v>
      </c>
      <c r="D22">
        <v>129.75</v>
      </c>
      <c r="E22">
        <v>209.5</v>
      </c>
      <c r="F22">
        <v>464.77</v>
      </c>
      <c r="I22">
        <v>0</v>
      </c>
      <c r="K22">
        <v>127.97</v>
      </c>
      <c r="L22">
        <v>206.05</v>
      </c>
      <c r="M22">
        <v>464.01</v>
      </c>
      <c r="P22" s="3">
        <v>1.5840000000000001</v>
      </c>
      <c r="R22">
        <v>137.04</v>
      </c>
      <c r="S22">
        <v>238.85</v>
      </c>
      <c r="T22" s="3">
        <v>477.34999999999997</v>
      </c>
    </row>
    <row r="23" spans="1:30">
      <c r="A23" s="6">
        <v>381.89</v>
      </c>
      <c r="C23">
        <v>127.96</v>
      </c>
      <c r="D23">
        <v>129.96</v>
      </c>
      <c r="E23">
        <v>209.7</v>
      </c>
      <c r="F23">
        <v>464.88</v>
      </c>
      <c r="P23" s="3">
        <v>1.9347000000000001</v>
      </c>
      <c r="R23">
        <v>138.63</v>
      </c>
      <c r="S23">
        <v>244.20000000000002</v>
      </c>
      <c r="T23" s="3">
        <v>480.21999999999997</v>
      </c>
    </row>
    <row r="24" spans="1:30">
      <c r="A24" s="6">
        <v>381.89</v>
      </c>
      <c r="C24">
        <v>127.95</v>
      </c>
      <c r="D24">
        <v>130</v>
      </c>
      <c r="E24">
        <v>209.83</v>
      </c>
      <c r="F24">
        <v>464.85</v>
      </c>
      <c r="P24" s="3">
        <v>0.77732999999999997</v>
      </c>
      <c r="R24">
        <v>132.97999999999999</v>
      </c>
      <c r="S24">
        <v>224.70000000000002</v>
      </c>
      <c r="T24" s="3">
        <v>470.84</v>
      </c>
    </row>
    <row r="25" spans="1:30">
      <c r="A25" s="6">
        <v>421.26</v>
      </c>
      <c r="C25">
        <v>127.91</v>
      </c>
      <c r="D25">
        <v>130.25</v>
      </c>
      <c r="E25">
        <v>210.28</v>
      </c>
      <c r="F25">
        <v>464.95</v>
      </c>
    </row>
    <row r="26" spans="1:30">
      <c r="A26" s="6">
        <v>460.63</v>
      </c>
      <c r="C26">
        <v>127.98</v>
      </c>
      <c r="D26">
        <v>130.44</v>
      </c>
      <c r="E26">
        <v>210.51</v>
      </c>
      <c r="F26">
        <v>465.12</v>
      </c>
    </row>
    <row r="27" spans="1:30">
      <c r="A27" s="6">
        <v>460.63</v>
      </c>
      <c r="C27">
        <v>128.18</v>
      </c>
      <c r="D27">
        <v>130.54</v>
      </c>
      <c r="E27">
        <v>210.71</v>
      </c>
      <c r="F27">
        <v>465.09</v>
      </c>
      <c r="I27" s="6">
        <v>5.8479999999999999</v>
      </c>
      <c r="K27">
        <v>128</v>
      </c>
      <c r="L27">
        <v>206.05</v>
      </c>
      <c r="M27">
        <v>464.03</v>
      </c>
    </row>
    <row r="28" spans="1:30">
      <c r="A28" s="6">
        <v>500</v>
      </c>
      <c r="C28">
        <v>127.95</v>
      </c>
      <c r="D28">
        <v>130.72</v>
      </c>
      <c r="E28">
        <v>211.06</v>
      </c>
      <c r="F28">
        <v>465.2</v>
      </c>
      <c r="I28" s="6">
        <v>29.24</v>
      </c>
      <c r="K28">
        <v>128.03</v>
      </c>
      <c r="L28">
        <v>206.3</v>
      </c>
      <c r="M28">
        <v>464.16</v>
      </c>
    </row>
    <row r="29" spans="1:30">
      <c r="A29" s="6">
        <v>539.37</v>
      </c>
      <c r="C29">
        <v>128.08000000000001</v>
      </c>
      <c r="D29">
        <v>130.88999999999999</v>
      </c>
      <c r="E29">
        <v>211.36</v>
      </c>
      <c r="F29">
        <v>465.34</v>
      </c>
      <c r="I29" s="6">
        <v>73.099000000000004</v>
      </c>
      <c r="K29">
        <v>128.09</v>
      </c>
      <c r="L29">
        <v>207.01</v>
      </c>
      <c r="M29">
        <v>464.49</v>
      </c>
    </row>
    <row r="30" spans="1:30">
      <c r="A30" s="6">
        <v>578.74</v>
      </c>
      <c r="C30">
        <v>128.06</v>
      </c>
      <c r="D30">
        <v>131.22</v>
      </c>
      <c r="E30">
        <v>212</v>
      </c>
      <c r="F30">
        <v>465.48</v>
      </c>
      <c r="I30" s="6">
        <v>116.96</v>
      </c>
      <c r="K30">
        <v>128.16999999999999</v>
      </c>
      <c r="L30">
        <v>207.56</v>
      </c>
      <c r="M30">
        <v>464.75</v>
      </c>
    </row>
    <row r="31" spans="1:30">
      <c r="A31" s="6">
        <v>578.74</v>
      </c>
      <c r="C31">
        <v>128.22999999999999</v>
      </c>
      <c r="D31">
        <v>131.41</v>
      </c>
      <c r="E31">
        <v>212.14</v>
      </c>
      <c r="F31">
        <v>465.55</v>
      </c>
      <c r="I31" s="6">
        <v>160.82</v>
      </c>
      <c r="K31">
        <v>128.19999999999999</v>
      </c>
      <c r="L31">
        <v>207.94</v>
      </c>
      <c r="M31">
        <v>464.93</v>
      </c>
    </row>
    <row r="32" spans="1:30">
      <c r="A32" s="8">
        <v>578.74</v>
      </c>
      <c r="B32" s="4"/>
      <c r="C32" s="4">
        <v>128.36000000000001</v>
      </c>
      <c r="D32" s="4">
        <v>132.83000000000001</v>
      </c>
      <c r="E32" s="4">
        <v>212.99</v>
      </c>
      <c r="F32" s="4">
        <v>465.8</v>
      </c>
      <c r="G32" s="4" t="s">
        <v>16</v>
      </c>
      <c r="I32" s="6">
        <v>204.68</v>
      </c>
      <c r="K32">
        <v>128.21</v>
      </c>
      <c r="L32">
        <v>208.27</v>
      </c>
      <c r="M32">
        <v>465.06</v>
      </c>
    </row>
    <row r="33" spans="1:13">
      <c r="I33" s="6">
        <v>244.15</v>
      </c>
      <c r="K33">
        <v>128.29</v>
      </c>
      <c r="L33">
        <v>208.69</v>
      </c>
      <c r="M33">
        <v>465.32</v>
      </c>
    </row>
    <row r="34" spans="1:13">
      <c r="I34" s="6">
        <v>263.16000000000003</v>
      </c>
      <c r="K34">
        <v>128.30000000000001</v>
      </c>
      <c r="L34">
        <v>208.96</v>
      </c>
      <c r="M34">
        <v>465.48</v>
      </c>
    </row>
    <row r="35" spans="1:13">
      <c r="A35" s="6">
        <v>1.6367</v>
      </c>
      <c r="C35">
        <v>128.01</v>
      </c>
      <c r="E35">
        <v>206</v>
      </c>
      <c r="F35">
        <v>464.03</v>
      </c>
    </row>
    <row r="36" spans="1:13">
      <c r="A36" s="6">
        <v>14.73</v>
      </c>
      <c r="C36">
        <v>128.13999999999999</v>
      </c>
      <c r="E36">
        <v>206.32</v>
      </c>
      <c r="F36">
        <v>464.11</v>
      </c>
    </row>
    <row r="37" spans="1:13">
      <c r="A37" s="6">
        <v>0</v>
      </c>
      <c r="C37">
        <v>127.99</v>
      </c>
      <c r="E37">
        <v>206.02</v>
      </c>
      <c r="F37">
        <v>463.98</v>
      </c>
    </row>
    <row r="38" spans="1:13">
      <c r="A38" s="6">
        <v>14.73</v>
      </c>
      <c r="D38">
        <v>128.12</v>
      </c>
      <c r="E38">
        <v>206.27</v>
      </c>
      <c r="F38">
        <v>464.01</v>
      </c>
    </row>
    <row r="39" spans="1:13">
      <c r="A39" s="6">
        <v>31.097000000000001</v>
      </c>
      <c r="D39">
        <v>128.25</v>
      </c>
      <c r="E39">
        <v>206.41</v>
      </c>
      <c r="F39">
        <v>464.03</v>
      </c>
    </row>
    <row r="40" spans="1:13">
      <c r="A40" s="6">
        <v>47.463000000000001</v>
      </c>
      <c r="D40">
        <v>128.33000000000001</v>
      </c>
      <c r="E40">
        <v>206.62</v>
      </c>
      <c r="F40">
        <v>464.09</v>
      </c>
    </row>
    <row r="41" spans="1:13">
      <c r="A41" s="6">
        <v>63.83</v>
      </c>
      <c r="D41">
        <v>128.44999999999999</v>
      </c>
      <c r="E41">
        <v>206.81</v>
      </c>
      <c r="F41">
        <v>464.15</v>
      </c>
    </row>
    <row r="42" spans="1:13">
      <c r="A42" s="6">
        <v>80.195999999999998</v>
      </c>
      <c r="D42">
        <v>128.5</v>
      </c>
      <c r="E42">
        <v>207.01</v>
      </c>
      <c r="F42">
        <v>464.19</v>
      </c>
    </row>
    <row r="43" spans="1:13">
      <c r="A43" s="6">
        <v>96.563000000000002</v>
      </c>
      <c r="D43">
        <v>128.58000000000001</v>
      </c>
      <c r="E43">
        <v>207.22</v>
      </c>
      <c r="F43">
        <v>464.24</v>
      </c>
    </row>
    <row r="44" spans="1:13">
      <c r="A44" s="6">
        <v>112.93</v>
      </c>
      <c r="D44">
        <v>128.69999999999999</v>
      </c>
      <c r="E44">
        <v>207.39</v>
      </c>
      <c r="F44">
        <v>464.3</v>
      </c>
    </row>
    <row r="45" spans="1:13">
      <c r="A45" s="6">
        <v>129.30000000000001</v>
      </c>
      <c r="D45">
        <v>128.79</v>
      </c>
      <c r="E45">
        <v>207.57</v>
      </c>
      <c r="F45">
        <v>464.35</v>
      </c>
    </row>
    <row r="46" spans="1:13">
      <c r="A46" s="6">
        <v>145.66</v>
      </c>
      <c r="D46">
        <v>128.88</v>
      </c>
      <c r="E46">
        <v>207.74</v>
      </c>
      <c r="F46">
        <v>464.39</v>
      </c>
    </row>
    <row r="47" spans="1:13">
      <c r="A47" s="6">
        <v>162.03</v>
      </c>
      <c r="D47">
        <v>128.96</v>
      </c>
      <c r="E47">
        <v>207.94</v>
      </c>
      <c r="F47">
        <v>464.44</v>
      </c>
    </row>
    <row r="48" spans="1:13">
      <c r="A48" s="6">
        <v>162.03</v>
      </c>
      <c r="D48">
        <v>129.05000000000001</v>
      </c>
      <c r="E48">
        <v>207.94</v>
      </c>
      <c r="F48">
        <v>464.45</v>
      </c>
    </row>
    <row r="49" spans="1:6">
      <c r="A49" s="6">
        <v>178.4</v>
      </c>
      <c r="D49">
        <v>129.13999999999999</v>
      </c>
      <c r="E49">
        <v>208.09</v>
      </c>
      <c r="F49">
        <v>464.46</v>
      </c>
    </row>
    <row r="50" spans="1:6">
      <c r="A50" s="6">
        <v>194.76</v>
      </c>
      <c r="D50">
        <v>129.24</v>
      </c>
      <c r="E50">
        <v>208.27</v>
      </c>
      <c r="F50">
        <v>464.52</v>
      </c>
    </row>
    <row r="51" spans="1:6">
      <c r="A51" s="6">
        <v>211.13</v>
      </c>
      <c r="D51">
        <v>129.28</v>
      </c>
      <c r="E51">
        <v>208.4</v>
      </c>
      <c r="F51">
        <v>464.58</v>
      </c>
    </row>
    <row r="52" spans="1:6">
      <c r="A52" s="6">
        <v>227.5</v>
      </c>
      <c r="D52">
        <v>129.36000000000001</v>
      </c>
      <c r="E52">
        <v>208.57</v>
      </c>
      <c r="F52">
        <v>464.61</v>
      </c>
    </row>
    <row r="53" spans="1:6">
      <c r="A53" s="6">
        <v>243.86</v>
      </c>
      <c r="D53">
        <v>129.46</v>
      </c>
      <c r="E53">
        <v>208.76</v>
      </c>
      <c r="F53">
        <v>464.66</v>
      </c>
    </row>
    <row r="54" spans="1:6">
      <c r="A54" s="6">
        <v>260.23</v>
      </c>
      <c r="D54">
        <v>129.53</v>
      </c>
      <c r="E54">
        <v>208.91</v>
      </c>
      <c r="F54">
        <v>464.7</v>
      </c>
    </row>
    <row r="55" spans="1:6">
      <c r="A55" s="6">
        <v>276.60000000000002</v>
      </c>
      <c r="D55">
        <v>129.62</v>
      </c>
      <c r="E55">
        <v>209.01</v>
      </c>
      <c r="F55">
        <v>464.72</v>
      </c>
    </row>
    <row r="56" spans="1:6">
      <c r="A56" s="6">
        <v>297.87</v>
      </c>
      <c r="E56">
        <v>209.24</v>
      </c>
      <c r="F56">
        <v>464.8</v>
      </c>
    </row>
    <row r="57" spans="1:6">
      <c r="A57" s="6">
        <v>307.69</v>
      </c>
      <c r="D57">
        <v>129.79</v>
      </c>
      <c r="E57">
        <v>209.39</v>
      </c>
      <c r="F57">
        <v>464.83</v>
      </c>
    </row>
    <row r="58" spans="1:6">
      <c r="A58" s="6">
        <v>325.7</v>
      </c>
      <c r="D58">
        <v>129.6</v>
      </c>
      <c r="E58">
        <v>209.51</v>
      </c>
      <c r="F58">
        <v>464.8</v>
      </c>
    </row>
    <row r="61" spans="1:6">
      <c r="A61">
        <v>0</v>
      </c>
      <c r="E61">
        <v>206.08</v>
      </c>
      <c r="F61">
        <v>464.06</v>
      </c>
    </row>
    <row r="62" spans="1:6">
      <c r="A62">
        <v>0</v>
      </c>
      <c r="E62">
        <v>205.88</v>
      </c>
      <c r="F62">
        <v>463.97</v>
      </c>
    </row>
    <row r="63" spans="1:6">
      <c r="A63">
        <v>617.94000000000005</v>
      </c>
      <c r="E63">
        <v>213.94</v>
      </c>
      <c r="F63">
        <v>466.21</v>
      </c>
    </row>
    <row r="66" spans="1:6">
      <c r="A66" s="2" t="s">
        <v>19</v>
      </c>
    </row>
    <row r="67" spans="1:6">
      <c r="A67" t="s">
        <v>14</v>
      </c>
    </row>
    <row r="68" spans="1:6">
      <c r="A68" t="s">
        <v>18</v>
      </c>
    </row>
    <row r="69" spans="1:6">
      <c r="A69">
        <v>24</v>
      </c>
      <c r="E69">
        <v>206.05</v>
      </c>
      <c r="F69">
        <v>464</v>
      </c>
    </row>
    <row r="70" spans="1:6">
      <c r="A70">
        <v>20</v>
      </c>
      <c r="E70">
        <v>205.96</v>
      </c>
      <c r="F70">
        <v>463.99</v>
      </c>
    </row>
    <row r="71" spans="1:6">
      <c r="A71">
        <v>100</v>
      </c>
      <c r="E71">
        <v>206.33</v>
      </c>
      <c r="F71">
        <v>464.09</v>
      </c>
    </row>
    <row r="72" spans="1:6">
      <c r="A72">
        <v>100</v>
      </c>
      <c r="E72">
        <v>206.4</v>
      </c>
      <c r="F72">
        <v>464.08</v>
      </c>
    </row>
    <row r="74" spans="1:6">
      <c r="A74">
        <v>200</v>
      </c>
      <c r="E74">
        <v>206.68</v>
      </c>
      <c r="F74">
        <v>464.07</v>
      </c>
    </row>
    <row r="75" spans="1:6">
      <c r="A75">
        <v>300</v>
      </c>
      <c r="D75">
        <v>128.46</v>
      </c>
      <c r="E75">
        <v>206.95</v>
      </c>
      <c r="F75">
        <v>464.12</v>
      </c>
    </row>
    <row r="76" spans="1:6">
      <c r="A76">
        <v>400</v>
      </c>
      <c r="D76">
        <v>128.62</v>
      </c>
      <c r="E76">
        <v>207.19</v>
      </c>
      <c r="F76">
        <v>464.2</v>
      </c>
    </row>
    <row r="77" spans="1:6">
      <c r="A77">
        <v>500</v>
      </c>
      <c r="D77">
        <v>128.81</v>
      </c>
      <c r="E77">
        <v>207.47</v>
      </c>
      <c r="F77">
        <v>464.33</v>
      </c>
    </row>
    <row r="78" spans="1:6">
      <c r="A78">
        <v>600</v>
      </c>
      <c r="D78">
        <v>128.91999999999999</v>
      </c>
      <c r="E78">
        <v>207.7</v>
      </c>
      <c r="F78">
        <v>464.38</v>
      </c>
    </row>
    <row r="79" spans="1:6">
      <c r="A79">
        <v>24</v>
      </c>
      <c r="C79">
        <v>127.99</v>
      </c>
      <c r="E79">
        <v>206</v>
      </c>
      <c r="F79">
        <v>463.93</v>
      </c>
    </row>
    <row r="81" spans="1:6">
      <c r="A81">
        <v>24</v>
      </c>
      <c r="C81">
        <v>128.01</v>
      </c>
      <c r="E81">
        <v>206.11</v>
      </c>
      <c r="F81">
        <v>464.01</v>
      </c>
    </row>
    <row r="82" spans="1:6">
      <c r="A82">
        <v>500</v>
      </c>
      <c r="D82">
        <v>128.80000000000001</v>
      </c>
      <c r="E82">
        <v>207.57</v>
      </c>
      <c r="F82">
        <v>464.35</v>
      </c>
    </row>
    <row r="83" spans="1:6">
      <c r="A83">
        <v>700</v>
      </c>
      <c r="D83">
        <v>128.99</v>
      </c>
      <c r="E83">
        <v>207.96</v>
      </c>
      <c r="F83">
        <v>464.46</v>
      </c>
    </row>
    <row r="84" spans="1:6">
      <c r="A84">
        <v>800</v>
      </c>
      <c r="D84">
        <v>129.07</v>
      </c>
      <c r="E84">
        <v>208.08</v>
      </c>
      <c r="F84">
        <v>464.47</v>
      </c>
    </row>
    <row r="85" spans="1:6">
      <c r="A85">
        <v>900</v>
      </c>
      <c r="D85">
        <v>129.22999999999999</v>
      </c>
      <c r="E85">
        <v>208.3</v>
      </c>
      <c r="F85">
        <v>464.56</v>
      </c>
    </row>
    <row r="86" spans="1:6">
      <c r="A86">
        <v>1000</v>
      </c>
      <c r="D86">
        <v>129.30000000000001</v>
      </c>
      <c r="E86">
        <v>208.45</v>
      </c>
      <c r="F86">
        <v>464.61</v>
      </c>
    </row>
    <row r="87" spans="1:6">
      <c r="A87">
        <v>1100</v>
      </c>
      <c r="D87">
        <v>129.36000000000001</v>
      </c>
      <c r="E87">
        <v>208.63</v>
      </c>
      <c r="F87">
        <v>464.63</v>
      </c>
    </row>
    <row r="88" spans="1:6">
      <c r="A88">
        <v>1200</v>
      </c>
      <c r="D88">
        <v>129.44</v>
      </c>
      <c r="E88">
        <v>208.81</v>
      </c>
      <c r="F88">
        <v>464.68</v>
      </c>
    </row>
    <row r="89" spans="1:6">
      <c r="A89">
        <v>1300</v>
      </c>
      <c r="D89">
        <v>129.58000000000001</v>
      </c>
      <c r="E89">
        <v>209.01</v>
      </c>
      <c r="F89">
        <v>464.76</v>
      </c>
    </row>
    <row r="90" spans="1:6">
      <c r="A90">
        <v>1400</v>
      </c>
      <c r="D90">
        <v>129.6</v>
      </c>
      <c r="E90">
        <v>209.1</v>
      </c>
      <c r="F90">
        <v>464.7</v>
      </c>
    </row>
    <row r="91" spans="1:6">
      <c r="A91">
        <v>1500</v>
      </c>
      <c r="E91">
        <v>209.37</v>
      </c>
      <c r="F91">
        <v>464.82</v>
      </c>
    </row>
    <row r="92" spans="1:6">
      <c r="A92">
        <v>1600</v>
      </c>
      <c r="D92">
        <v>129.88999999999999</v>
      </c>
      <c r="E92">
        <v>209.56</v>
      </c>
      <c r="F92">
        <v>464.9</v>
      </c>
    </row>
    <row r="93" spans="1:6">
      <c r="A93">
        <v>1700</v>
      </c>
      <c r="D93">
        <v>130</v>
      </c>
      <c r="E93">
        <v>209.72</v>
      </c>
      <c r="F93">
        <v>464.95</v>
      </c>
    </row>
    <row r="94" spans="1:6">
      <c r="A94">
        <v>1800</v>
      </c>
      <c r="D94">
        <v>130.15</v>
      </c>
      <c r="E94">
        <v>209.88</v>
      </c>
      <c r="F94">
        <v>464.99</v>
      </c>
    </row>
    <row r="95" spans="1:6">
      <c r="A95">
        <v>1900</v>
      </c>
      <c r="D95">
        <v>130.24</v>
      </c>
      <c r="E95">
        <v>210.19</v>
      </c>
      <c r="F95">
        <v>465.11</v>
      </c>
    </row>
    <row r="96" spans="1:6">
      <c r="A96">
        <v>2000</v>
      </c>
      <c r="D96">
        <v>130.24</v>
      </c>
      <c r="E96">
        <v>210.14</v>
      </c>
      <c r="F96">
        <v>465.1</v>
      </c>
    </row>
    <row r="97" spans="1:6">
      <c r="A97">
        <v>2100</v>
      </c>
      <c r="D97">
        <v>130.34</v>
      </c>
      <c r="E97">
        <v>210.35</v>
      </c>
      <c r="F97">
        <v>465.14</v>
      </c>
    </row>
    <row r="98" spans="1:6">
      <c r="A98">
        <v>2200</v>
      </c>
      <c r="C98">
        <v>128.1</v>
      </c>
      <c r="D98">
        <v>130.61000000000001</v>
      </c>
      <c r="E98">
        <v>210.7</v>
      </c>
      <c r="F98">
        <v>465.25</v>
      </c>
    </row>
    <row r="99" spans="1:6">
      <c r="A99">
        <v>2300</v>
      </c>
      <c r="D99">
        <v>130.72999999999999</v>
      </c>
      <c r="E99">
        <v>211.03</v>
      </c>
      <c r="F99">
        <v>465.32</v>
      </c>
    </row>
    <row r="100" spans="1:6">
      <c r="A100">
        <v>2350</v>
      </c>
      <c r="C100">
        <v>128.44999999999999</v>
      </c>
      <c r="D100">
        <v>131.11000000000001</v>
      </c>
      <c r="E100">
        <v>211.56</v>
      </c>
      <c r="F100">
        <v>465.5</v>
      </c>
    </row>
    <row r="101" spans="1:6">
      <c r="A101">
        <v>2450</v>
      </c>
      <c r="C101">
        <v>128.04</v>
      </c>
      <c r="D101">
        <v>131.44</v>
      </c>
      <c r="E101">
        <v>212.19</v>
      </c>
      <c r="F101">
        <v>465.69</v>
      </c>
    </row>
    <row r="102" spans="1:6">
      <c r="A102">
        <v>2450</v>
      </c>
      <c r="C102">
        <v>128.13</v>
      </c>
      <c r="D102">
        <v>131.58000000000001</v>
      </c>
      <c r="E102">
        <v>212.46</v>
      </c>
      <c r="F102">
        <v>465.76</v>
      </c>
    </row>
    <row r="103" spans="1:6">
      <c r="A103">
        <v>24</v>
      </c>
      <c r="E103">
        <v>205.89</v>
      </c>
      <c r="F103">
        <v>463.99</v>
      </c>
    </row>
    <row r="104" spans="1:6">
      <c r="A104" t="s">
        <v>17</v>
      </c>
    </row>
    <row r="105" spans="1:6">
      <c r="A105">
        <v>200</v>
      </c>
      <c r="C105">
        <v>127.77</v>
      </c>
      <c r="E105">
        <v>206.78</v>
      </c>
      <c r="F105">
        <v>464.25</v>
      </c>
    </row>
    <row r="106" spans="1:6">
      <c r="A106">
        <v>300</v>
      </c>
      <c r="C106">
        <v>127.67</v>
      </c>
      <c r="D106">
        <v>128.57</v>
      </c>
      <c r="E106">
        <v>207.07</v>
      </c>
      <c r="F106">
        <v>464.33</v>
      </c>
    </row>
    <row r="107" spans="1:6">
      <c r="A107">
        <v>400</v>
      </c>
      <c r="C107">
        <v>128.03</v>
      </c>
      <c r="D107">
        <v>128.77000000000001</v>
      </c>
      <c r="E107">
        <v>207.31</v>
      </c>
      <c r="F107">
        <v>464.38</v>
      </c>
    </row>
    <row r="108" spans="1:6">
      <c r="A108">
        <v>500</v>
      </c>
      <c r="C108">
        <v>127.78</v>
      </c>
      <c r="D108">
        <v>128.77000000000001</v>
      </c>
      <c r="E108">
        <v>207.47</v>
      </c>
      <c r="F108">
        <v>464.43</v>
      </c>
    </row>
    <row r="109" spans="1:6">
      <c r="A109">
        <v>600</v>
      </c>
      <c r="C109">
        <v>127.89</v>
      </c>
      <c r="D109">
        <v>128.88</v>
      </c>
      <c r="E109">
        <v>207.68</v>
      </c>
      <c r="F109">
        <v>464.47</v>
      </c>
    </row>
    <row r="110" spans="1:6">
      <c r="A110">
        <v>24</v>
      </c>
      <c r="C110">
        <v>128.03</v>
      </c>
      <c r="E110">
        <v>206</v>
      </c>
      <c r="F110">
        <v>464</v>
      </c>
    </row>
    <row r="112" spans="1:6">
      <c r="A112">
        <v>24</v>
      </c>
      <c r="C112">
        <v>128.02000000000001</v>
      </c>
      <c r="E112">
        <v>206.07</v>
      </c>
      <c r="F112">
        <v>464</v>
      </c>
    </row>
    <row r="113" spans="1:6">
      <c r="A113">
        <v>500</v>
      </c>
      <c r="C113">
        <v>128.22</v>
      </c>
      <c r="D113">
        <v>128.93</v>
      </c>
      <c r="E113">
        <v>207.57</v>
      </c>
      <c r="F113">
        <v>464.4</v>
      </c>
    </row>
    <row r="114" spans="1:6">
      <c r="A114">
        <v>700</v>
      </c>
      <c r="C114">
        <v>127.97</v>
      </c>
      <c r="D114">
        <v>129.03</v>
      </c>
      <c r="E114">
        <v>207.93</v>
      </c>
      <c r="F114">
        <v>464.48</v>
      </c>
    </row>
    <row r="115" spans="1:6">
      <c r="A115">
        <v>800</v>
      </c>
      <c r="C115">
        <v>128.01</v>
      </c>
      <c r="D115">
        <v>129.1</v>
      </c>
      <c r="E115">
        <v>208.06</v>
      </c>
      <c r="F115">
        <v>464.49</v>
      </c>
    </row>
    <row r="116" spans="1:6">
      <c r="A116">
        <v>900</v>
      </c>
      <c r="E116">
        <v>208.41</v>
      </c>
      <c r="F116">
        <v>464.57</v>
      </c>
    </row>
    <row r="117" spans="1:6">
      <c r="A117">
        <v>1000</v>
      </c>
      <c r="C117">
        <v>127.97</v>
      </c>
      <c r="D117">
        <v>129.27000000000001</v>
      </c>
      <c r="E117">
        <v>208.41</v>
      </c>
      <c r="F117">
        <v>464.63</v>
      </c>
    </row>
    <row r="118" spans="1:6">
      <c r="A118">
        <v>1100</v>
      </c>
      <c r="C118">
        <v>128.19999999999999</v>
      </c>
      <c r="D118">
        <v>129.51</v>
      </c>
      <c r="E118">
        <v>208.59</v>
      </c>
      <c r="F118">
        <v>464.65</v>
      </c>
    </row>
    <row r="119" spans="1:6">
      <c r="A119">
        <v>1200</v>
      </c>
      <c r="C119">
        <v>128.13</v>
      </c>
      <c r="D119">
        <v>129.56</v>
      </c>
      <c r="E119">
        <v>208.78</v>
      </c>
      <c r="F119">
        <v>464.7</v>
      </c>
    </row>
    <row r="120" spans="1:6">
      <c r="A120">
        <v>1300</v>
      </c>
      <c r="C120">
        <v>128.13999999999999</v>
      </c>
      <c r="D120">
        <v>129.68</v>
      </c>
      <c r="E120">
        <v>208.96</v>
      </c>
      <c r="F120">
        <v>464.76</v>
      </c>
    </row>
    <row r="121" spans="1:6">
      <c r="A121">
        <v>1400</v>
      </c>
      <c r="E121">
        <v>209.07</v>
      </c>
      <c r="F121">
        <v>464.73</v>
      </c>
    </row>
    <row r="122" spans="1:6">
      <c r="A122">
        <v>1500</v>
      </c>
      <c r="C122">
        <v>128.11000000000001</v>
      </c>
      <c r="D122">
        <v>129.85</v>
      </c>
      <c r="E122">
        <v>209.33</v>
      </c>
      <c r="F122">
        <v>464.85</v>
      </c>
    </row>
    <row r="123" spans="1:6">
      <c r="A123">
        <v>1600</v>
      </c>
      <c r="C123">
        <v>128.18</v>
      </c>
      <c r="D123">
        <v>130.03</v>
      </c>
      <c r="E123">
        <v>209.55</v>
      </c>
      <c r="F123">
        <v>464.92</v>
      </c>
    </row>
    <row r="124" spans="1:6">
      <c r="A124">
        <v>1700</v>
      </c>
      <c r="C124">
        <v>128.13</v>
      </c>
      <c r="D124">
        <v>130.12</v>
      </c>
      <c r="E124">
        <v>209.68</v>
      </c>
      <c r="F124">
        <v>464.97</v>
      </c>
    </row>
    <row r="125" spans="1:6">
      <c r="A125">
        <v>1800</v>
      </c>
      <c r="C125">
        <v>128.05000000000001</v>
      </c>
      <c r="D125">
        <v>130.21</v>
      </c>
      <c r="E125">
        <v>209.86</v>
      </c>
      <c r="F125">
        <v>465.01</v>
      </c>
    </row>
    <row r="126" spans="1:6">
      <c r="A126">
        <v>1900</v>
      </c>
      <c r="C126">
        <v>128.08000000000001</v>
      </c>
      <c r="D126">
        <v>130.22999999999999</v>
      </c>
      <c r="E126">
        <v>210.22</v>
      </c>
      <c r="F126">
        <v>465.13</v>
      </c>
    </row>
    <row r="127" spans="1:6">
      <c r="A127">
        <v>2000</v>
      </c>
      <c r="C127">
        <v>128.15</v>
      </c>
      <c r="D127">
        <v>130.22</v>
      </c>
      <c r="E127">
        <v>210.09</v>
      </c>
      <c r="F127">
        <v>465.1</v>
      </c>
    </row>
    <row r="128" spans="1:6">
      <c r="A128">
        <v>2100</v>
      </c>
      <c r="C128">
        <v>128.22</v>
      </c>
      <c r="D128">
        <v>130.46</v>
      </c>
      <c r="E128">
        <v>210.33</v>
      </c>
      <c r="F128">
        <v>465.15</v>
      </c>
    </row>
    <row r="129" spans="1:6">
      <c r="A129">
        <v>2200</v>
      </c>
      <c r="C129">
        <v>128.22</v>
      </c>
      <c r="D129">
        <v>130.61000000000001</v>
      </c>
      <c r="E129">
        <v>210.63</v>
      </c>
      <c r="F129">
        <v>465.23</v>
      </c>
    </row>
    <row r="130" spans="1:6">
      <c r="A130">
        <v>2300</v>
      </c>
      <c r="C130">
        <v>128.38</v>
      </c>
      <c r="D130">
        <v>131.27000000000001</v>
      </c>
      <c r="E130">
        <v>211.04</v>
      </c>
      <c r="F130">
        <v>465.34</v>
      </c>
    </row>
    <row r="131" spans="1:6">
      <c r="A131">
        <v>2300</v>
      </c>
      <c r="C131">
        <v>128.41</v>
      </c>
      <c r="D131">
        <v>131.04</v>
      </c>
      <c r="E131">
        <v>211.2</v>
      </c>
      <c r="F131">
        <v>465.43</v>
      </c>
    </row>
    <row r="132" spans="1:6">
      <c r="A132">
        <v>2350</v>
      </c>
      <c r="C132">
        <v>128.44</v>
      </c>
      <c r="D132">
        <v>131.05000000000001</v>
      </c>
      <c r="E132">
        <v>211.47</v>
      </c>
      <c r="F132">
        <v>465.52</v>
      </c>
    </row>
    <row r="133" spans="1:6">
      <c r="A133">
        <v>2350</v>
      </c>
      <c r="C133">
        <v>128.41999999999999</v>
      </c>
      <c r="D133">
        <v>131.25</v>
      </c>
      <c r="E133">
        <v>211.58</v>
      </c>
      <c r="F133">
        <v>465.53</v>
      </c>
    </row>
    <row r="134" spans="1:6">
      <c r="A134">
        <v>2370</v>
      </c>
      <c r="C134">
        <v>128.43</v>
      </c>
      <c r="D134">
        <v>131.32</v>
      </c>
      <c r="E134">
        <v>211.71</v>
      </c>
      <c r="F134">
        <v>465.56</v>
      </c>
    </row>
    <row r="135" spans="1:6">
      <c r="A135">
        <v>2390</v>
      </c>
      <c r="C135">
        <v>128.44999999999999</v>
      </c>
      <c r="D135">
        <v>131.41999999999999</v>
      </c>
      <c r="E135">
        <v>211.82</v>
      </c>
      <c r="F135">
        <v>465.59</v>
      </c>
    </row>
    <row r="136" spans="1:6">
      <c r="A136">
        <v>2410</v>
      </c>
      <c r="C136">
        <v>128.51</v>
      </c>
      <c r="D136">
        <v>131.47999999999999</v>
      </c>
      <c r="E136">
        <v>211.93</v>
      </c>
      <c r="F136">
        <v>465.65</v>
      </c>
    </row>
    <row r="137" spans="1:6">
      <c r="A137">
        <v>2430</v>
      </c>
      <c r="C137">
        <v>128.46</v>
      </c>
      <c r="D137">
        <v>131.49</v>
      </c>
      <c r="E137">
        <v>211.97</v>
      </c>
      <c r="F137">
        <v>465.63</v>
      </c>
    </row>
    <row r="138" spans="1:6">
      <c r="A138">
        <v>2450</v>
      </c>
      <c r="C138">
        <v>128.43</v>
      </c>
      <c r="D138">
        <v>131.49</v>
      </c>
      <c r="E138">
        <v>212.03</v>
      </c>
      <c r="F138">
        <v>465.64</v>
      </c>
    </row>
    <row r="139" spans="1:6">
      <c r="A139">
        <v>2450</v>
      </c>
      <c r="C139">
        <v>128.56</v>
      </c>
      <c r="D139">
        <v>132.97</v>
      </c>
      <c r="E139">
        <v>214.55</v>
      </c>
      <c r="F139">
        <v>466.42</v>
      </c>
    </row>
    <row r="140" spans="1:6">
      <c r="A140">
        <v>24</v>
      </c>
      <c r="C140">
        <v>127.99</v>
      </c>
      <c r="E140">
        <v>205.93</v>
      </c>
      <c r="F140">
        <v>464.01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7"/>
  <sheetViews>
    <sheetView workbookViewId="0">
      <selection activeCell="O72" sqref="O72"/>
    </sheetView>
  </sheetViews>
  <sheetFormatPr baseColWidth="10" defaultRowHeight="15" x14ac:dyDescent="0"/>
  <cols>
    <col min="5" max="5" width="10.83203125" style="10"/>
  </cols>
  <sheetData>
    <row r="1" spans="1:12">
      <c r="A1" s="2" t="s">
        <v>27</v>
      </c>
    </row>
    <row r="3" spans="1:12" s="2" customFormat="1">
      <c r="A3" s="2" t="s">
        <v>7</v>
      </c>
      <c r="C3" s="2" t="s">
        <v>31</v>
      </c>
      <c r="E3" s="9"/>
    </row>
    <row r="5" spans="1:12">
      <c r="A5" t="s">
        <v>3</v>
      </c>
      <c r="E5" s="10" t="s">
        <v>4</v>
      </c>
      <c r="F5" t="s">
        <v>5</v>
      </c>
      <c r="J5" t="s">
        <v>6</v>
      </c>
    </row>
    <row r="7" spans="1:12">
      <c r="A7" s="2" t="s">
        <v>28</v>
      </c>
    </row>
    <row r="8" spans="1:12">
      <c r="A8">
        <v>132.9</v>
      </c>
      <c r="B8">
        <v>227.45</v>
      </c>
      <c r="C8">
        <v>472.06</v>
      </c>
      <c r="E8" s="10">
        <v>43293</v>
      </c>
      <c r="F8">
        <v>127.87</v>
      </c>
      <c r="G8">
        <v>206.88</v>
      </c>
      <c r="H8">
        <v>464.78</v>
      </c>
      <c r="J8">
        <f t="shared" ref="J8:J23" si="0">A8-F8+128</f>
        <v>133.03</v>
      </c>
      <c r="K8">
        <f t="shared" ref="K8:K23" si="1">B8-G8+206</f>
        <v>226.57</v>
      </c>
      <c r="L8">
        <f t="shared" ref="L8:L23" si="2">C8-H8+464</f>
        <v>471.28000000000003</v>
      </c>
    </row>
    <row r="9" spans="1:12">
      <c r="A9">
        <v>132.04</v>
      </c>
      <c r="B9">
        <v>226.11</v>
      </c>
      <c r="C9">
        <v>471.5</v>
      </c>
      <c r="E9" s="10">
        <v>43324</v>
      </c>
      <c r="F9">
        <v>127.87</v>
      </c>
      <c r="G9">
        <v>206.88</v>
      </c>
      <c r="H9">
        <v>464.78</v>
      </c>
      <c r="J9">
        <f t="shared" si="0"/>
        <v>132.16999999999999</v>
      </c>
      <c r="K9">
        <f t="shared" si="1"/>
        <v>225.23000000000002</v>
      </c>
      <c r="L9">
        <f t="shared" si="2"/>
        <v>470.72</v>
      </c>
    </row>
    <row r="10" spans="1:12">
      <c r="A10">
        <v>132.69999999999999</v>
      </c>
      <c r="B10">
        <v>226.97</v>
      </c>
      <c r="C10">
        <v>471.67</v>
      </c>
      <c r="E10" s="10">
        <v>43355</v>
      </c>
      <c r="F10">
        <v>127.87</v>
      </c>
      <c r="G10">
        <v>206.88</v>
      </c>
      <c r="H10">
        <v>464.78</v>
      </c>
      <c r="J10">
        <f t="shared" si="0"/>
        <v>132.82999999999998</v>
      </c>
      <c r="K10">
        <f t="shared" si="1"/>
        <v>226.09</v>
      </c>
      <c r="L10">
        <f t="shared" si="2"/>
        <v>470.89000000000004</v>
      </c>
    </row>
    <row r="11" spans="1:12">
      <c r="A11">
        <v>131.74</v>
      </c>
      <c r="B11">
        <v>225.77</v>
      </c>
      <c r="C11">
        <v>471.42</v>
      </c>
      <c r="E11" s="11" t="s">
        <v>0</v>
      </c>
      <c r="F11">
        <v>126.65</v>
      </c>
      <c r="G11">
        <v>205.32</v>
      </c>
      <c r="H11">
        <v>463.48</v>
      </c>
      <c r="J11">
        <f t="shared" si="0"/>
        <v>133.09</v>
      </c>
      <c r="K11">
        <f t="shared" si="1"/>
        <v>226.45000000000002</v>
      </c>
      <c r="L11">
        <f t="shared" si="2"/>
        <v>471.94</v>
      </c>
    </row>
    <row r="12" spans="1:12">
      <c r="A12">
        <v>132.63999999999999</v>
      </c>
      <c r="B12">
        <v>227.59</v>
      </c>
      <c r="C12">
        <v>472.47</v>
      </c>
      <c r="E12" s="10">
        <v>43232</v>
      </c>
      <c r="F12">
        <v>127.87</v>
      </c>
      <c r="G12">
        <v>206.88</v>
      </c>
      <c r="H12">
        <v>464.78</v>
      </c>
      <c r="J12">
        <f t="shared" si="0"/>
        <v>132.76999999999998</v>
      </c>
      <c r="K12">
        <f t="shared" si="1"/>
        <v>226.71</v>
      </c>
      <c r="L12">
        <f t="shared" si="2"/>
        <v>471.69000000000005</v>
      </c>
    </row>
    <row r="13" spans="1:12">
      <c r="A13">
        <v>132.61000000000001</v>
      </c>
      <c r="B13">
        <v>227.46</v>
      </c>
      <c r="C13">
        <v>472.38</v>
      </c>
      <c r="E13" s="10">
        <v>43232</v>
      </c>
      <c r="F13">
        <v>127.87</v>
      </c>
      <c r="G13">
        <v>206.88</v>
      </c>
      <c r="H13">
        <v>464.78</v>
      </c>
      <c r="J13">
        <f t="shared" si="0"/>
        <v>132.74</v>
      </c>
      <c r="K13">
        <f t="shared" si="1"/>
        <v>226.58</v>
      </c>
      <c r="L13">
        <f t="shared" si="2"/>
        <v>471.6</v>
      </c>
    </row>
    <row r="14" spans="1:12">
      <c r="A14">
        <v>132.72</v>
      </c>
      <c r="B14">
        <v>224.33</v>
      </c>
      <c r="C14">
        <v>471.42</v>
      </c>
      <c r="E14" s="10">
        <v>43293</v>
      </c>
      <c r="F14">
        <v>127.87</v>
      </c>
      <c r="G14">
        <v>206.88</v>
      </c>
      <c r="H14">
        <v>464.78</v>
      </c>
      <c r="J14">
        <f t="shared" si="0"/>
        <v>132.85</v>
      </c>
      <c r="K14">
        <f t="shared" si="1"/>
        <v>223.45000000000002</v>
      </c>
      <c r="L14">
        <f t="shared" si="2"/>
        <v>470.64000000000004</v>
      </c>
    </row>
    <row r="15" spans="1:12">
      <c r="A15">
        <v>132.85</v>
      </c>
      <c r="B15">
        <v>226.77</v>
      </c>
      <c r="C15">
        <v>472.32</v>
      </c>
      <c r="E15" s="10">
        <v>43293</v>
      </c>
      <c r="F15">
        <v>127.87</v>
      </c>
      <c r="G15">
        <v>206.88</v>
      </c>
      <c r="H15">
        <v>464.78</v>
      </c>
      <c r="J15">
        <f t="shared" si="0"/>
        <v>132.97999999999999</v>
      </c>
      <c r="K15">
        <f t="shared" si="1"/>
        <v>225.89000000000001</v>
      </c>
      <c r="L15">
        <f t="shared" si="2"/>
        <v>471.54</v>
      </c>
    </row>
    <row r="16" spans="1:12">
      <c r="A16">
        <v>132.99</v>
      </c>
      <c r="B16">
        <v>226.38</v>
      </c>
      <c r="C16">
        <v>472.17</v>
      </c>
      <c r="E16" s="10">
        <v>43293</v>
      </c>
      <c r="F16">
        <v>127.87</v>
      </c>
      <c r="G16">
        <v>206.88</v>
      </c>
      <c r="H16">
        <v>464.78</v>
      </c>
      <c r="J16">
        <f t="shared" si="0"/>
        <v>133.12</v>
      </c>
      <c r="K16" s="3">
        <f t="shared" si="1"/>
        <v>225.5</v>
      </c>
      <c r="L16">
        <f t="shared" si="2"/>
        <v>471.39000000000004</v>
      </c>
    </row>
    <row r="17" spans="1:12">
      <c r="A17">
        <v>132.54</v>
      </c>
      <c r="B17">
        <v>226.16</v>
      </c>
      <c r="C17">
        <v>471.58</v>
      </c>
      <c r="E17" s="10">
        <v>43232</v>
      </c>
      <c r="F17">
        <v>127.87</v>
      </c>
      <c r="G17">
        <v>206.88</v>
      </c>
      <c r="H17">
        <v>464.78</v>
      </c>
      <c r="J17">
        <f t="shared" si="0"/>
        <v>132.66999999999999</v>
      </c>
      <c r="K17">
        <f t="shared" si="1"/>
        <v>225.28</v>
      </c>
      <c r="L17">
        <f t="shared" si="2"/>
        <v>470.8</v>
      </c>
    </row>
    <row r="18" spans="1:12">
      <c r="A18">
        <v>132.51</v>
      </c>
      <c r="B18">
        <v>225.82</v>
      </c>
      <c r="C18">
        <v>471.58</v>
      </c>
      <c r="E18" s="10">
        <v>43293</v>
      </c>
      <c r="F18">
        <v>127.87</v>
      </c>
      <c r="G18" s="1">
        <v>206.88</v>
      </c>
      <c r="H18">
        <v>464.78</v>
      </c>
      <c r="J18">
        <f t="shared" si="0"/>
        <v>132.63999999999999</v>
      </c>
      <c r="K18">
        <f t="shared" si="1"/>
        <v>224.94</v>
      </c>
      <c r="L18">
        <f t="shared" si="2"/>
        <v>470.8</v>
      </c>
    </row>
    <row r="19" spans="1:12">
      <c r="A19">
        <v>130.94999999999999</v>
      </c>
      <c r="B19">
        <v>225.83</v>
      </c>
      <c r="C19">
        <v>471.04</v>
      </c>
      <c r="E19" s="10" t="s">
        <v>0</v>
      </c>
      <c r="F19">
        <v>126.65</v>
      </c>
      <c r="G19">
        <v>205.32</v>
      </c>
      <c r="H19">
        <v>463.48</v>
      </c>
      <c r="J19">
        <f t="shared" si="0"/>
        <v>132.29999999999998</v>
      </c>
      <c r="K19">
        <f t="shared" si="1"/>
        <v>226.51000000000002</v>
      </c>
      <c r="L19">
        <f t="shared" si="2"/>
        <v>471.56</v>
      </c>
    </row>
    <row r="20" spans="1:12">
      <c r="A20">
        <v>132.19999999999999</v>
      </c>
      <c r="B20">
        <v>225.67</v>
      </c>
      <c r="C20">
        <v>471.78</v>
      </c>
      <c r="E20" s="10" t="s">
        <v>1</v>
      </c>
      <c r="F20">
        <v>127.97</v>
      </c>
      <c r="G20">
        <v>207.31</v>
      </c>
      <c r="H20">
        <v>464.79</v>
      </c>
      <c r="J20">
        <f t="shared" si="0"/>
        <v>132.22999999999999</v>
      </c>
      <c r="K20">
        <f t="shared" si="1"/>
        <v>224.35999999999999</v>
      </c>
      <c r="L20">
        <f t="shared" si="2"/>
        <v>470.98999999999995</v>
      </c>
    </row>
    <row r="21" spans="1:12">
      <c r="A21">
        <v>133.25</v>
      </c>
      <c r="B21">
        <v>227.86</v>
      </c>
      <c r="C21">
        <v>472.73</v>
      </c>
      <c r="E21" s="10" t="s">
        <v>1</v>
      </c>
      <c r="F21">
        <v>127.97</v>
      </c>
      <c r="G21">
        <v>207.31</v>
      </c>
      <c r="H21">
        <v>464.79</v>
      </c>
      <c r="J21">
        <f t="shared" si="0"/>
        <v>133.28</v>
      </c>
      <c r="K21">
        <f t="shared" si="1"/>
        <v>226.55</v>
      </c>
      <c r="L21">
        <f t="shared" si="2"/>
        <v>471.94</v>
      </c>
    </row>
    <row r="22" spans="1:12">
      <c r="A22">
        <v>132.41999999999999</v>
      </c>
      <c r="B22">
        <v>226.67</v>
      </c>
      <c r="C22">
        <v>471.81</v>
      </c>
      <c r="E22" s="10" t="s">
        <v>1</v>
      </c>
      <c r="F22">
        <v>127.97</v>
      </c>
      <c r="G22">
        <v>207.31</v>
      </c>
      <c r="H22">
        <v>464.79</v>
      </c>
      <c r="J22">
        <f t="shared" si="0"/>
        <v>132.44999999999999</v>
      </c>
      <c r="K22">
        <f t="shared" si="1"/>
        <v>225.35999999999999</v>
      </c>
      <c r="L22">
        <f t="shared" si="2"/>
        <v>471.02</v>
      </c>
    </row>
    <row r="23" spans="1:12">
      <c r="A23">
        <v>133.33000000000001</v>
      </c>
      <c r="B23">
        <v>228.16</v>
      </c>
      <c r="C23">
        <v>472.78</v>
      </c>
      <c r="E23" s="10" t="s">
        <v>1</v>
      </c>
      <c r="F23">
        <v>127.97</v>
      </c>
      <c r="G23">
        <v>207.31</v>
      </c>
      <c r="H23">
        <v>464.79</v>
      </c>
      <c r="J23">
        <f t="shared" si="0"/>
        <v>133.36000000000001</v>
      </c>
      <c r="K23">
        <f t="shared" si="1"/>
        <v>226.85</v>
      </c>
      <c r="L23">
        <f t="shared" si="2"/>
        <v>471.98999999999995</v>
      </c>
    </row>
    <row r="24" spans="1:12">
      <c r="A24" s="2" t="s">
        <v>29</v>
      </c>
    </row>
    <row r="25" spans="1:12">
      <c r="A25">
        <v>131.49</v>
      </c>
      <c r="B25">
        <v>225.52</v>
      </c>
      <c r="C25">
        <v>471.41</v>
      </c>
      <c r="E25" s="10" t="s">
        <v>0</v>
      </c>
      <c r="F25">
        <v>126.65</v>
      </c>
      <c r="G25">
        <v>205.32</v>
      </c>
      <c r="H25">
        <v>463.48</v>
      </c>
      <c r="J25">
        <f t="shared" ref="J25:J32" si="3">A25-F25+128</f>
        <v>132.84</v>
      </c>
      <c r="K25">
        <f t="shared" ref="K25:K32" si="4">B25-G25+206</f>
        <v>226.20000000000002</v>
      </c>
      <c r="L25">
        <f t="shared" ref="L25:L32" si="5">C25-H25+464</f>
        <v>471.93</v>
      </c>
    </row>
    <row r="26" spans="1:12">
      <c r="A26">
        <v>130.99</v>
      </c>
      <c r="B26">
        <v>220.82</v>
      </c>
      <c r="C26">
        <v>469.68</v>
      </c>
      <c r="E26" s="10" t="s">
        <v>0</v>
      </c>
      <c r="F26">
        <v>126.65</v>
      </c>
      <c r="G26">
        <v>205.32</v>
      </c>
      <c r="H26">
        <v>463.48</v>
      </c>
      <c r="J26">
        <f t="shared" si="3"/>
        <v>132.34</v>
      </c>
      <c r="K26">
        <f t="shared" si="4"/>
        <v>221.5</v>
      </c>
      <c r="L26">
        <f t="shared" si="5"/>
        <v>470.2</v>
      </c>
    </row>
    <row r="27" spans="1:12">
      <c r="A27">
        <v>133.5</v>
      </c>
      <c r="B27">
        <v>228.92</v>
      </c>
      <c r="C27">
        <v>473.51</v>
      </c>
      <c r="E27" s="10">
        <v>43293</v>
      </c>
      <c r="F27">
        <v>127.87</v>
      </c>
      <c r="G27">
        <v>206.88</v>
      </c>
      <c r="H27">
        <v>464.78</v>
      </c>
      <c r="J27">
        <f t="shared" si="3"/>
        <v>133.63</v>
      </c>
      <c r="K27">
        <f t="shared" si="4"/>
        <v>228.04</v>
      </c>
      <c r="L27">
        <f t="shared" si="5"/>
        <v>472.73</v>
      </c>
    </row>
    <row r="28" spans="1:12">
      <c r="A28">
        <v>133.35</v>
      </c>
      <c r="B28">
        <v>229.04</v>
      </c>
      <c r="C28">
        <v>472.94</v>
      </c>
      <c r="E28" s="10">
        <v>43232</v>
      </c>
      <c r="F28">
        <v>127.87</v>
      </c>
      <c r="G28" s="1">
        <v>206.88</v>
      </c>
      <c r="H28">
        <v>464.78</v>
      </c>
      <c r="J28">
        <f t="shared" si="3"/>
        <v>133.47999999999999</v>
      </c>
      <c r="K28">
        <f t="shared" si="4"/>
        <v>228.16</v>
      </c>
      <c r="L28">
        <f t="shared" si="5"/>
        <v>472.16</v>
      </c>
    </row>
    <row r="29" spans="1:12">
      <c r="A29">
        <v>132.84</v>
      </c>
      <c r="B29">
        <v>229.07</v>
      </c>
      <c r="C29">
        <v>473.49</v>
      </c>
      <c r="E29" s="10" t="s">
        <v>1</v>
      </c>
      <c r="F29">
        <v>127.97</v>
      </c>
      <c r="G29">
        <v>207.31</v>
      </c>
      <c r="H29">
        <v>464.79</v>
      </c>
      <c r="J29">
        <f t="shared" si="3"/>
        <v>132.87</v>
      </c>
      <c r="K29">
        <f t="shared" si="4"/>
        <v>227.76</v>
      </c>
      <c r="L29">
        <f t="shared" si="5"/>
        <v>472.7</v>
      </c>
    </row>
    <row r="30" spans="1:12">
      <c r="A30">
        <v>133.38</v>
      </c>
      <c r="B30">
        <v>229.38</v>
      </c>
      <c r="C30">
        <v>473.2</v>
      </c>
      <c r="E30" s="10" t="s">
        <v>1</v>
      </c>
      <c r="F30">
        <v>127.97</v>
      </c>
      <c r="G30">
        <v>207.31</v>
      </c>
      <c r="H30">
        <v>464.79</v>
      </c>
      <c r="J30">
        <f t="shared" si="3"/>
        <v>133.41</v>
      </c>
      <c r="K30">
        <f t="shared" si="4"/>
        <v>228.07</v>
      </c>
      <c r="L30">
        <f t="shared" si="5"/>
        <v>472.40999999999997</v>
      </c>
    </row>
    <row r="31" spans="1:12">
      <c r="A31">
        <v>133.46</v>
      </c>
      <c r="B31">
        <v>228.52</v>
      </c>
      <c r="C31">
        <v>473.01</v>
      </c>
      <c r="E31" s="10" t="s">
        <v>1</v>
      </c>
      <c r="F31">
        <v>127.97</v>
      </c>
      <c r="G31">
        <v>207.31</v>
      </c>
      <c r="H31">
        <v>464.79</v>
      </c>
      <c r="J31">
        <f t="shared" si="3"/>
        <v>133.49</v>
      </c>
      <c r="K31">
        <f t="shared" si="4"/>
        <v>227.21</v>
      </c>
      <c r="L31">
        <f t="shared" si="5"/>
        <v>472.21999999999997</v>
      </c>
    </row>
    <row r="32" spans="1:12">
      <c r="A32">
        <v>133.03</v>
      </c>
      <c r="B32">
        <v>228.54</v>
      </c>
      <c r="C32">
        <v>472.96</v>
      </c>
      <c r="E32" s="10" t="s">
        <v>1</v>
      </c>
      <c r="F32">
        <v>127.97</v>
      </c>
      <c r="G32">
        <v>207.31</v>
      </c>
      <c r="H32">
        <v>464.79</v>
      </c>
      <c r="J32">
        <f t="shared" si="3"/>
        <v>133.06</v>
      </c>
      <c r="K32">
        <f t="shared" si="4"/>
        <v>227.23</v>
      </c>
      <c r="L32">
        <f t="shared" si="5"/>
        <v>472.16999999999996</v>
      </c>
    </row>
    <row r="34" spans="1:12">
      <c r="A34" s="2" t="s">
        <v>30</v>
      </c>
    </row>
    <row r="35" spans="1:12">
      <c r="A35">
        <v>134.25</v>
      </c>
      <c r="B35">
        <v>231.46</v>
      </c>
      <c r="C35">
        <v>474.6</v>
      </c>
      <c r="E35" s="10">
        <v>43232</v>
      </c>
      <c r="F35">
        <v>127.62</v>
      </c>
      <c r="G35">
        <v>206.95</v>
      </c>
      <c r="H35">
        <v>464.7</v>
      </c>
      <c r="J35">
        <f t="shared" ref="J35:J50" si="6">A35-F35+128</f>
        <v>134.63</v>
      </c>
      <c r="K35">
        <f t="shared" ref="K35:K50" si="7">B35-G35+206</f>
        <v>230.51000000000002</v>
      </c>
      <c r="L35">
        <f t="shared" ref="L35:L50" si="8">C35-H35+464</f>
        <v>473.90000000000003</v>
      </c>
    </row>
    <row r="36" spans="1:12">
      <c r="A36">
        <v>133.63999999999999</v>
      </c>
      <c r="B36">
        <v>231.09</v>
      </c>
      <c r="C36">
        <v>474.43</v>
      </c>
      <c r="E36" s="10">
        <v>43440</v>
      </c>
      <c r="F36">
        <v>127.24</v>
      </c>
      <c r="G36">
        <v>205.96</v>
      </c>
      <c r="H36">
        <v>464.07</v>
      </c>
      <c r="J36">
        <f t="shared" si="6"/>
        <v>134.39999999999998</v>
      </c>
      <c r="K36">
        <f t="shared" si="7"/>
        <v>231.13</v>
      </c>
      <c r="L36">
        <f t="shared" si="8"/>
        <v>474.36</v>
      </c>
    </row>
    <row r="37" spans="1:12">
      <c r="A37">
        <v>129.31</v>
      </c>
      <c r="B37">
        <v>225.79</v>
      </c>
      <c r="C37">
        <v>467.79</v>
      </c>
      <c r="E37" s="10">
        <v>43440</v>
      </c>
      <c r="F37">
        <v>127.24</v>
      </c>
      <c r="G37">
        <v>205.96</v>
      </c>
      <c r="H37">
        <v>464.07</v>
      </c>
      <c r="J37">
        <f t="shared" si="6"/>
        <v>130.07</v>
      </c>
      <c r="K37">
        <f t="shared" si="7"/>
        <v>225.82999999999998</v>
      </c>
      <c r="L37">
        <f t="shared" si="8"/>
        <v>467.72</v>
      </c>
    </row>
    <row r="38" spans="1:12">
      <c r="A38">
        <v>134.49</v>
      </c>
      <c r="B38">
        <v>232.69</v>
      </c>
      <c r="C38">
        <v>474.85</v>
      </c>
      <c r="E38" s="10">
        <v>43440</v>
      </c>
      <c r="F38">
        <v>127.24</v>
      </c>
      <c r="G38">
        <v>205.96</v>
      </c>
      <c r="H38">
        <v>464.07</v>
      </c>
      <c r="J38">
        <f t="shared" si="6"/>
        <v>135.25</v>
      </c>
      <c r="K38">
        <f t="shared" si="7"/>
        <v>232.73</v>
      </c>
      <c r="L38">
        <f t="shared" si="8"/>
        <v>474.78000000000003</v>
      </c>
    </row>
    <row r="39" spans="1:12">
      <c r="A39">
        <v>134.29</v>
      </c>
      <c r="B39">
        <v>232.96</v>
      </c>
      <c r="C39">
        <v>474.68</v>
      </c>
      <c r="E39" s="10">
        <v>43440</v>
      </c>
      <c r="F39">
        <v>127.24</v>
      </c>
      <c r="G39">
        <v>205.96</v>
      </c>
      <c r="H39">
        <v>464.07</v>
      </c>
      <c r="J39">
        <f t="shared" si="6"/>
        <v>135.05000000000001</v>
      </c>
      <c r="K39">
        <f t="shared" si="7"/>
        <v>233</v>
      </c>
      <c r="L39">
        <f t="shared" si="8"/>
        <v>474.61</v>
      </c>
    </row>
    <row r="40" spans="1:12">
      <c r="A40">
        <v>132.72999999999999</v>
      </c>
      <c r="B40">
        <v>229.99</v>
      </c>
      <c r="C40">
        <v>470.7</v>
      </c>
      <c r="E40" s="10">
        <v>43440</v>
      </c>
      <c r="F40">
        <v>127.24</v>
      </c>
      <c r="G40">
        <v>205.96</v>
      </c>
      <c r="H40">
        <v>464.07</v>
      </c>
      <c r="J40">
        <f t="shared" si="6"/>
        <v>133.49</v>
      </c>
      <c r="K40">
        <f t="shared" si="7"/>
        <v>230.03</v>
      </c>
      <c r="L40">
        <f t="shared" si="8"/>
        <v>470.63</v>
      </c>
    </row>
    <row r="41" spans="1:12">
      <c r="A41">
        <v>134.29</v>
      </c>
      <c r="B41">
        <v>230.79</v>
      </c>
      <c r="C41">
        <v>474.2</v>
      </c>
      <c r="E41" s="10">
        <v>43232</v>
      </c>
      <c r="F41">
        <v>127.62</v>
      </c>
      <c r="G41">
        <v>206.95</v>
      </c>
      <c r="H41">
        <v>464.7</v>
      </c>
      <c r="J41">
        <f t="shared" si="6"/>
        <v>134.66999999999999</v>
      </c>
      <c r="K41">
        <f t="shared" si="7"/>
        <v>229.84</v>
      </c>
      <c r="L41">
        <f t="shared" si="8"/>
        <v>473.5</v>
      </c>
    </row>
    <row r="42" spans="1:12">
      <c r="A42">
        <v>131.94</v>
      </c>
      <c r="B42">
        <v>227.96</v>
      </c>
      <c r="C42">
        <v>470.7</v>
      </c>
      <c r="E42" s="10">
        <v>43440</v>
      </c>
      <c r="F42">
        <v>127.24</v>
      </c>
      <c r="G42">
        <v>205.96</v>
      </c>
      <c r="H42">
        <v>464.07</v>
      </c>
      <c r="J42">
        <f t="shared" si="6"/>
        <v>132.69999999999999</v>
      </c>
      <c r="K42">
        <f t="shared" si="7"/>
        <v>228</v>
      </c>
      <c r="L42">
        <f t="shared" si="8"/>
        <v>470.63</v>
      </c>
    </row>
    <row r="43" spans="1:12">
      <c r="A43">
        <v>134.24</v>
      </c>
      <c r="B43">
        <v>229.29</v>
      </c>
      <c r="C43">
        <v>471.75</v>
      </c>
      <c r="E43" s="10">
        <v>43232</v>
      </c>
      <c r="F43">
        <v>127.62</v>
      </c>
      <c r="G43">
        <v>206.95</v>
      </c>
      <c r="H43">
        <v>464.7</v>
      </c>
      <c r="J43">
        <f t="shared" si="6"/>
        <v>134.62</v>
      </c>
      <c r="K43">
        <f t="shared" si="7"/>
        <v>228.34</v>
      </c>
      <c r="L43">
        <f t="shared" si="8"/>
        <v>471.05</v>
      </c>
    </row>
    <row r="44" spans="1:12">
      <c r="A44">
        <v>134.66999999999999</v>
      </c>
      <c r="B44">
        <v>232.35</v>
      </c>
      <c r="C44">
        <v>474.21</v>
      </c>
      <c r="E44" s="10">
        <v>43232</v>
      </c>
      <c r="F44">
        <v>127.62</v>
      </c>
      <c r="G44">
        <v>206.95</v>
      </c>
      <c r="H44">
        <v>464.7</v>
      </c>
      <c r="J44">
        <f t="shared" si="6"/>
        <v>135.04999999999998</v>
      </c>
      <c r="K44">
        <f t="shared" si="7"/>
        <v>231.4</v>
      </c>
      <c r="L44">
        <f t="shared" si="8"/>
        <v>473.51</v>
      </c>
    </row>
    <row r="45" spans="1:12">
      <c r="A45">
        <v>134.19999999999999</v>
      </c>
      <c r="B45">
        <v>230.18</v>
      </c>
      <c r="C45">
        <v>473.8</v>
      </c>
      <c r="E45" s="10">
        <v>43440</v>
      </c>
      <c r="F45">
        <v>127.24</v>
      </c>
      <c r="G45">
        <v>205.96</v>
      </c>
      <c r="H45">
        <v>464.07</v>
      </c>
      <c r="J45">
        <f t="shared" si="6"/>
        <v>134.95999999999998</v>
      </c>
      <c r="K45">
        <f t="shared" si="7"/>
        <v>230.22</v>
      </c>
      <c r="L45">
        <f t="shared" si="8"/>
        <v>473.73</v>
      </c>
    </row>
    <row r="46" spans="1:12">
      <c r="A46">
        <v>133.03</v>
      </c>
      <c r="B46">
        <v>231.83</v>
      </c>
      <c r="C46">
        <v>473.2</v>
      </c>
      <c r="E46" s="10">
        <v>43440</v>
      </c>
      <c r="F46">
        <v>127.24</v>
      </c>
      <c r="G46">
        <v>205.96</v>
      </c>
      <c r="H46">
        <v>464.07</v>
      </c>
      <c r="J46">
        <f t="shared" si="6"/>
        <v>133.79000000000002</v>
      </c>
      <c r="K46">
        <f t="shared" si="7"/>
        <v>231.87</v>
      </c>
      <c r="L46">
        <f t="shared" si="8"/>
        <v>473.13</v>
      </c>
    </row>
    <row r="47" spans="1:12">
      <c r="A47">
        <v>135.04</v>
      </c>
      <c r="B47">
        <v>233.29</v>
      </c>
      <c r="C47">
        <v>474.75</v>
      </c>
      <c r="E47" s="10">
        <v>43232</v>
      </c>
      <c r="F47">
        <v>127.62</v>
      </c>
      <c r="G47">
        <v>206.95</v>
      </c>
      <c r="H47">
        <v>464.7</v>
      </c>
      <c r="J47">
        <f t="shared" si="6"/>
        <v>135.41999999999999</v>
      </c>
      <c r="K47">
        <f t="shared" si="7"/>
        <v>232.34</v>
      </c>
      <c r="L47">
        <f t="shared" si="8"/>
        <v>474.05</v>
      </c>
    </row>
    <row r="48" spans="1:12">
      <c r="A48">
        <v>131.22999999999999</v>
      </c>
      <c r="B48">
        <v>227.67</v>
      </c>
      <c r="C48">
        <v>469.74</v>
      </c>
      <c r="E48" s="10">
        <v>43440</v>
      </c>
      <c r="F48">
        <v>127.24</v>
      </c>
      <c r="G48">
        <v>205.96</v>
      </c>
      <c r="H48">
        <v>464.07</v>
      </c>
      <c r="J48">
        <f t="shared" si="6"/>
        <v>131.99</v>
      </c>
      <c r="K48">
        <f t="shared" si="7"/>
        <v>227.70999999999998</v>
      </c>
      <c r="L48">
        <f t="shared" si="8"/>
        <v>469.67</v>
      </c>
    </row>
    <row r="49" spans="1:12">
      <c r="A49">
        <v>132.76</v>
      </c>
      <c r="B49">
        <v>228.97</v>
      </c>
      <c r="C49">
        <v>471.87</v>
      </c>
      <c r="E49" s="10" t="s">
        <v>2</v>
      </c>
      <c r="F49">
        <v>127.99</v>
      </c>
      <c r="G49">
        <v>207.24</v>
      </c>
      <c r="H49">
        <v>464.91</v>
      </c>
      <c r="J49">
        <f t="shared" si="6"/>
        <v>132.76999999999998</v>
      </c>
      <c r="K49">
        <f t="shared" si="7"/>
        <v>227.73</v>
      </c>
      <c r="L49">
        <f t="shared" si="8"/>
        <v>470.96</v>
      </c>
    </row>
    <row r="50" spans="1:12">
      <c r="A50">
        <v>134.34</v>
      </c>
      <c r="B50">
        <v>232.69</v>
      </c>
      <c r="C50">
        <v>474.59</v>
      </c>
      <c r="E50" s="10" t="s">
        <v>2</v>
      </c>
      <c r="F50">
        <v>127.99</v>
      </c>
      <c r="G50">
        <v>207.24</v>
      </c>
      <c r="H50">
        <v>464.91</v>
      </c>
      <c r="J50">
        <f t="shared" si="6"/>
        <v>134.35000000000002</v>
      </c>
      <c r="K50">
        <f t="shared" si="7"/>
        <v>231.45</v>
      </c>
      <c r="L50">
        <f t="shared" si="8"/>
        <v>473.67999999999995</v>
      </c>
    </row>
    <row r="51" spans="1:12">
      <c r="A51" s="15" t="s">
        <v>32</v>
      </c>
    </row>
    <row r="52" spans="1:12">
      <c r="A52">
        <v>132.30000000000001</v>
      </c>
      <c r="B52">
        <v>223.85</v>
      </c>
      <c r="C52">
        <v>471.87</v>
      </c>
      <c r="E52" s="10">
        <v>43440</v>
      </c>
      <c r="F52">
        <v>127.24</v>
      </c>
      <c r="G52">
        <v>205.96</v>
      </c>
      <c r="H52">
        <v>464.07</v>
      </c>
      <c r="J52">
        <f t="shared" ref="J52:J59" si="9">A52-F52+128</f>
        <v>133.06</v>
      </c>
      <c r="K52">
        <f t="shared" ref="K52:K59" si="10">B52-G52+206</f>
        <v>223.89</v>
      </c>
      <c r="L52">
        <f t="shared" ref="L52:L59" si="11">C52-H52+464</f>
        <v>471.8</v>
      </c>
    </row>
    <row r="53" spans="1:12">
      <c r="A53">
        <v>134.21</v>
      </c>
      <c r="B53">
        <v>229.29</v>
      </c>
      <c r="C53">
        <v>473.44</v>
      </c>
      <c r="E53" s="10">
        <v>43440</v>
      </c>
      <c r="F53">
        <v>127.24</v>
      </c>
      <c r="G53">
        <v>205.96</v>
      </c>
      <c r="H53">
        <v>464.07</v>
      </c>
      <c r="J53">
        <f t="shared" si="9"/>
        <v>134.97000000000003</v>
      </c>
      <c r="K53">
        <f t="shared" si="10"/>
        <v>229.32999999999998</v>
      </c>
      <c r="L53">
        <f t="shared" si="11"/>
        <v>473.37</v>
      </c>
    </row>
    <row r="54" spans="1:12">
      <c r="A54">
        <v>132</v>
      </c>
      <c r="B54">
        <v>233.71</v>
      </c>
      <c r="C54">
        <v>473.82</v>
      </c>
      <c r="E54" s="10">
        <v>43440</v>
      </c>
      <c r="F54">
        <v>127.24</v>
      </c>
      <c r="G54">
        <v>205.96</v>
      </c>
      <c r="H54">
        <v>464.07</v>
      </c>
      <c r="J54">
        <f t="shared" si="9"/>
        <v>132.76</v>
      </c>
      <c r="K54">
        <f t="shared" si="10"/>
        <v>233.75</v>
      </c>
      <c r="L54">
        <f t="shared" si="11"/>
        <v>473.75</v>
      </c>
    </row>
    <row r="55" spans="1:12">
      <c r="A55">
        <v>132.15</v>
      </c>
      <c r="B55">
        <v>235.26</v>
      </c>
      <c r="C55">
        <v>471.34</v>
      </c>
      <c r="E55" s="10">
        <v>43440</v>
      </c>
      <c r="F55" s="1">
        <v>127.24</v>
      </c>
      <c r="G55" s="1">
        <v>205.96</v>
      </c>
      <c r="H55" s="1">
        <v>464.07</v>
      </c>
      <c r="J55">
        <f t="shared" si="9"/>
        <v>132.91000000000003</v>
      </c>
      <c r="K55">
        <f t="shared" si="10"/>
        <v>235.29999999999998</v>
      </c>
      <c r="L55">
        <f t="shared" si="11"/>
        <v>471.27</v>
      </c>
    </row>
    <row r="56" spans="1:12">
      <c r="A56">
        <v>132.86000000000001</v>
      </c>
      <c r="B56">
        <v>225.58</v>
      </c>
      <c r="C56">
        <v>472.41</v>
      </c>
      <c r="E56" s="10">
        <v>43440</v>
      </c>
      <c r="F56" s="1">
        <v>127.24</v>
      </c>
      <c r="G56" s="1">
        <v>205.96</v>
      </c>
      <c r="H56" s="1">
        <v>464.07</v>
      </c>
      <c r="J56">
        <f t="shared" si="9"/>
        <v>133.62</v>
      </c>
      <c r="K56">
        <f t="shared" si="10"/>
        <v>225.62</v>
      </c>
      <c r="L56">
        <f t="shared" si="11"/>
        <v>472.34000000000003</v>
      </c>
    </row>
    <row r="57" spans="1:12">
      <c r="A57">
        <v>132.85</v>
      </c>
      <c r="B57">
        <v>227.86</v>
      </c>
      <c r="C57">
        <v>471.75</v>
      </c>
      <c r="E57" s="10">
        <v>43440</v>
      </c>
      <c r="F57" s="1">
        <v>127.24</v>
      </c>
      <c r="G57" s="1">
        <v>205.96</v>
      </c>
      <c r="H57" s="1">
        <v>464.07</v>
      </c>
      <c r="J57">
        <f t="shared" si="9"/>
        <v>133.61000000000001</v>
      </c>
      <c r="K57">
        <f t="shared" si="10"/>
        <v>227.9</v>
      </c>
      <c r="L57">
        <f t="shared" si="11"/>
        <v>471.68</v>
      </c>
    </row>
    <row r="58" spans="1:12">
      <c r="A58">
        <v>134.36000000000001</v>
      </c>
      <c r="B58">
        <v>234.51</v>
      </c>
      <c r="C58">
        <v>474.45</v>
      </c>
      <c r="E58" s="10">
        <v>43440</v>
      </c>
      <c r="F58" s="1">
        <v>127.24</v>
      </c>
      <c r="G58" s="1">
        <v>205.96</v>
      </c>
      <c r="H58" s="1">
        <v>464.07</v>
      </c>
      <c r="J58">
        <f t="shared" si="9"/>
        <v>135.12</v>
      </c>
      <c r="K58">
        <f t="shared" si="10"/>
        <v>234.54999999999998</v>
      </c>
      <c r="L58">
        <f t="shared" si="11"/>
        <v>474.38</v>
      </c>
    </row>
    <row r="59" spans="1:12">
      <c r="A59">
        <v>134.13</v>
      </c>
      <c r="B59">
        <v>233.17</v>
      </c>
      <c r="C59">
        <v>473.61</v>
      </c>
      <c r="E59" s="10">
        <v>43440</v>
      </c>
      <c r="F59" s="1">
        <v>127.24</v>
      </c>
      <c r="G59" s="1">
        <v>205.96</v>
      </c>
      <c r="H59" s="1">
        <v>464.07</v>
      </c>
      <c r="J59">
        <f t="shared" si="9"/>
        <v>134.88999999999999</v>
      </c>
      <c r="K59">
        <f t="shared" si="10"/>
        <v>233.20999999999998</v>
      </c>
      <c r="L59">
        <f t="shared" si="11"/>
        <v>473.54</v>
      </c>
    </row>
    <row r="62" spans="1:12">
      <c r="A62" s="2" t="s">
        <v>25</v>
      </c>
    </row>
    <row r="64" spans="1:12">
      <c r="A64" s="2" t="s">
        <v>26</v>
      </c>
      <c r="K64" s="2" t="s">
        <v>45</v>
      </c>
    </row>
    <row r="65" spans="1:13">
      <c r="A65" t="s">
        <v>33</v>
      </c>
      <c r="E65" s="16" t="s">
        <v>34</v>
      </c>
    </row>
    <row r="66" spans="1:13">
      <c r="A66">
        <v>131.38999999999999</v>
      </c>
      <c r="B66">
        <v>219.17</v>
      </c>
      <c r="C66">
        <v>468.98</v>
      </c>
      <c r="E66" s="14"/>
      <c r="F66" s="3"/>
      <c r="K66" s="3">
        <v>128.71119999999999</v>
      </c>
      <c r="L66" s="3">
        <v>210.50839999999999</v>
      </c>
      <c r="M66" s="3">
        <v>465.91070000000002</v>
      </c>
    </row>
    <row r="67" spans="1:13">
      <c r="E67">
        <v>131.13999999999999</v>
      </c>
      <c r="F67">
        <v>220.16</v>
      </c>
      <c r="G67">
        <v>468.79</v>
      </c>
      <c r="K67" s="3">
        <v>129.54820000000001</v>
      </c>
      <c r="L67" s="3">
        <v>211.92240000000001</v>
      </c>
      <c r="M67" s="3">
        <v>466.16669999999999</v>
      </c>
    </row>
    <row r="68" spans="1:13">
      <c r="E68">
        <v>130.66</v>
      </c>
      <c r="F68">
        <v>217.69</v>
      </c>
      <c r="G68">
        <v>467.05</v>
      </c>
      <c r="K68" s="3">
        <v>129.51320000000001</v>
      </c>
      <c r="L68" s="3">
        <v>211.7484</v>
      </c>
      <c r="M68" s="3">
        <v>466.0027</v>
      </c>
    </row>
    <row r="69" spans="1:13">
      <c r="E69">
        <v>131.33000000000001</v>
      </c>
      <c r="F69">
        <v>217.64</v>
      </c>
      <c r="G69">
        <v>467.98</v>
      </c>
      <c r="K69" s="3">
        <v>129.1062</v>
      </c>
      <c r="L69" s="3">
        <v>211.4984</v>
      </c>
      <c r="M69" s="3">
        <v>466.2457</v>
      </c>
    </row>
    <row r="70" spans="1:13">
      <c r="E70">
        <v>131.04</v>
      </c>
      <c r="F70">
        <v>217.49</v>
      </c>
      <c r="G70">
        <v>467.79</v>
      </c>
      <c r="K70" s="3">
        <v>129.60419999999999</v>
      </c>
      <c r="L70" s="3">
        <v>212.12440000000001</v>
      </c>
      <c r="M70" s="3">
        <v>466.37169999999998</v>
      </c>
    </row>
    <row r="71" spans="1:13">
      <c r="A71">
        <v>132.38</v>
      </c>
      <c r="B71">
        <v>222.33</v>
      </c>
      <c r="C71">
        <v>470.56</v>
      </c>
      <c r="E71" s="3"/>
      <c r="G71" s="14"/>
      <c r="K71" s="3">
        <v>129.06819999999999</v>
      </c>
      <c r="L71" s="3">
        <v>211.3954</v>
      </c>
      <c r="M71" s="3">
        <v>466.1377</v>
      </c>
    </row>
    <row r="72" spans="1:13">
      <c r="A72">
        <v>131.44</v>
      </c>
      <c r="B72">
        <v>219.45</v>
      </c>
      <c r="C72">
        <v>468.53</v>
      </c>
      <c r="E72" s="3"/>
      <c r="G72" s="14"/>
      <c r="K72" s="3">
        <v>129.63319999999999</v>
      </c>
      <c r="L72" s="3">
        <v>212.1574</v>
      </c>
      <c r="M72" s="3">
        <v>466.15170000000001</v>
      </c>
    </row>
    <row r="73" spans="1:13">
      <c r="A73">
        <v>131.86000000000001</v>
      </c>
      <c r="B73">
        <v>220.64</v>
      </c>
      <c r="C73">
        <v>468.96</v>
      </c>
      <c r="E73" s="3"/>
      <c r="G73" s="14"/>
      <c r="K73" s="3">
        <v>128.98519999999999</v>
      </c>
      <c r="L73" s="3">
        <v>211.26240000000001</v>
      </c>
      <c r="M73" s="3">
        <v>466.20269999999999</v>
      </c>
    </row>
    <row r="74" spans="1:13">
      <c r="A74">
        <v>132.65</v>
      </c>
      <c r="B74">
        <v>222.17</v>
      </c>
      <c r="C74">
        <v>469.71</v>
      </c>
      <c r="E74" s="3"/>
      <c r="G74" s="14"/>
      <c r="K74" s="3">
        <v>129.01519999999999</v>
      </c>
      <c r="L74" s="3">
        <v>210.70140000000001</v>
      </c>
      <c r="M74" s="3">
        <v>466.0727</v>
      </c>
    </row>
    <row r="75" spans="1:13">
      <c r="A75">
        <v>132.24</v>
      </c>
      <c r="B75">
        <v>222.25</v>
      </c>
      <c r="C75">
        <v>470</v>
      </c>
      <c r="E75" s="3"/>
      <c r="G75" s="14"/>
      <c r="K75" s="3">
        <v>128.98920000000001</v>
      </c>
      <c r="L75" s="3">
        <v>210.1994</v>
      </c>
      <c r="M75" s="3">
        <v>466.00069999999999</v>
      </c>
    </row>
    <row r="76" spans="1:13">
      <c r="A76">
        <v>132.72</v>
      </c>
      <c r="B76">
        <v>223.63</v>
      </c>
      <c r="C76">
        <v>470.52</v>
      </c>
      <c r="E76" s="3"/>
      <c r="G76" s="14"/>
      <c r="K76" s="3">
        <v>128.79820000000001</v>
      </c>
      <c r="L76" s="3">
        <v>213.07339999999999</v>
      </c>
      <c r="M76" s="3">
        <v>465.97370000000001</v>
      </c>
    </row>
    <row r="77" spans="1:13">
      <c r="A77">
        <v>132.78</v>
      </c>
      <c r="B77">
        <v>223.57</v>
      </c>
      <c r="C77">
        <v>470.6</v>
      </c>
      <c r="E77" s="3"/>
      <c r="G77" s="14"/>
      <c r="K77" s="3">
        <v>129.56620000000001</v>
      </c>
      <c r="L77" s="3">
        <v>212.78640000000001</v>
      </c>
      <c r="M77" s="3">
        <v>466.32170000000002</v>
      </c>
    </row>
    <row r="78" spans="1:13">
      <c r="A78">
        <v>132.47999999999999</v>
      </c>
      <c r="B78">
        <v>222.17</v>
      </c>
      <c r="C78">
        <v>470.04</v>
      </c>
      <c r="E78" s="3"/>
      <c r="G78" s="14"/>
      <c r="K78" s="3">
        <v>129.56700000000001</v>
      </c>
      <c r="L78" s="3">
        <v>214.06399999999999</v>
      </c>
      <c r="M78" s="3">
        <v>466.54300000000001</v>
      </c>
    </row>
    <row r="79" spans="1:13">
      <c r="A79">
        <v>132.6</v>
      </c>
      <c r="B79">
        <v>222.71</v>
      </c>
      <c r="C79">
        <v>470.29</v>
      </c>
      <c r="E79" s="3"/>
      <c r="G79" s="14"/>
      <c r="K79" s="3">
        <v>129.60300000000001</v>
      </c>
      <c r="L79" s="3">
        <v>213.80699999999999</v>
      </c>
      <c r="M79" s="3">
        <v>466.63400000000001</v>
      </c>
    </row>
    <row r="80" spans="1:13">
      <c r="A80">
        <v>132.21</v>
      </c>
      <c r="B80">
        <v>222.12</v>
      </c>
      <c r="C80">
        <v>469.81</v>
      </c>
      <c r="E80" s="3"/>
      <c r="G80" s="14"/>
      <c r="K80" s="3">
        <v>129.72900000000001</v>
      </c>
      <c r="L80" s="3">
        <v>214.20499999999998</v>
      </c>
      <c r="M80" s="3">
        <v>466.678</v>
      </c>
    </row>
    <row r="81" spans="1:13">
      <c r="A81">
        <v>132.29</v>
      </c>
      <c r="B81">
        <v>223.1</v>
      </c>
      <c r="C81">
        <v>470.05</v>
      </c>
      <c r="E81" s="3"/>
      <c r="G81" s="14"/>
      <c r="K81" s="3">
        <v>129.601</v>
      </c>
      <c r="L81" s="3">
        <v>212.28799999999998</v>
      </c>
      <c r="M81" s="3">
        <v>466.56600000000003</v>
      </c>
    </row>
    <row r="82" spans="1:13">
      <c r="A82">
        <v>131.80000000000001</v>
      </c>
      <c r="B82">
        <v>221.03</v>
      </c>
      <c r="C82">
        <v>469.13</v>
      </c>
      <c r="E82" s="3"/>
      <c r="G82" s="14"/>
      <c r="K82" s="3">
        <v>129.56900000000002</v>
      </c>
      <c r="L82" s="3">
        <v>214.30199999999999</v>
      </c>
      <c r="M82" s="3">
        <v>466.59800000000001</v>
      </c>
    </row>
    <row r="83" spans="1:13">
      <c r="A83">
        <v>132.1</v>
      </c>
      <c r="B83">
        <v>222.28</v>
      </c>
      <c r="C83">
        <v>469.43</v>
      </c>
      <c r="E83" s="3"/>
      <c r="G83" s="14"/>
      <c r="K83" s="3">
        <v>128.614</v>
      </c>
      <c r="L83" s="3">
        <v>211.80699999999999</v>
      </c>
      <c r="M83" s="3">
        <v>465.98900000000003</v>
      </c>
    </row>
    <row r="84" spans="1:13">
      <c r="A84">
        <v>132.66</v>
      </c>
      <c r="B84">
        <v>223.38</v>
      </c>
      <c r="C84">
        <v>470.35</v>
      </c>
      <c r="E84" s="3"/>
      <c r="G84" s="14"/>
      <c r="K84" s="3">
        <v>129.751</v>
      </c>
      <c r="L84" s="3">
        <v>213.809</v>
      </c>
      <c r="M84" s="3">
        <v>466.387</v>
      </c>
    </row>
    <row r="85" spans="1:13">
      <c r="A85">
        <v>132.02000000000001</v>
      </c>
      <c r="B85">
        <v>221.8</v>
      </c>
      <c r="C85">
        <v>469.51</v>
      </c>
      <c r="E85" s="3"/>
      <c r="G85" s="14"/>
      <c r="K85" s="3">
        <v>129.321</v>
      </c>
      <c r="L85" s="3">
        <v>213.45499999999998</v>
      </c>
      <c r="M85" s="3">
        <v>466.178</v>
      </c>
    </row>
    <row r="86" spans="1:13">
      <c r="A86">
        <v>132.53</v>
      </c>
      <c r="B86">
        <v>222.53</v>
      </c>
      <c r="C86">
        <v>469.98</v>
      </c>
      <c r="E86" s="3"/>
      <c r="G86" s="14"/>
      <c r="K86" s="3">
        <v>129.43</v>
      </c>
      <c r="L86" s="3">
        <v>212.92</v>
      </c>
      <c r="M86" s="3">
        <v>466.15300000000002</v>
      </c>
    </row>
    <row r="87" spans="1:13">
      <c r="A87">
        <v>131.68</v>
      </c>
      <c r="B87">
        <v>220.26</v>
      </c>
      <c r="C87">
        <v>468.99</v>
      </c>
      <c r="E87" s="3"/>
      <c r="G87" s="14"/>
      <c r="K87" s="3">
        <v>129.458</v>
      </c>
      <c r="L87" s="3">
        <v>212.99599999999998</v>
      </c>
      <c r="M87" s="3">
        <v>466.38300000000004</v>
      </c>
    </row>
    <row r="88" spans="1:13">
      <c r="A88">
        <v>131.19</v>
      </c>
      <c r="B88">
        <v>219.77</v>
      </c>
      <c r="C88">
        <v>468.42</v>
      </c>
      <c r="E88" s="3"/>
      <c r="G88" s="14"/>
      <c r="K88" s="3">
        <v>129.67000000000002</v>
      </c>
      <c r="L88" s="3">
        <v>213.309</v>
      </c>
      <c r="M88" s="3">
        <v>466.5</v>
      </c>
    </row>
    <row r="89" spans="1:13">
      <c r="A89">
        <v>131.87</v>
      </c>
      <c r="B89">
        <v>222.16</v>
      </c>
      <c r="C89">
        <v>469.39</v>
      </c>
      <c r="E89" s="3"/>
      <c r="G89" s="14"/>
      <c r="K89" s="3">
        <v>129.661</v>
      </c>
      <c r="L89" s="3">
        <v>213.423</v>
      </c>
      <c r="M89" s="3">
        <v>466.42700000000002</v>
      </c>
    </row>
    <row r="90" spans="1:13">
      <c r="E90" s="3">
        <v>131.38999999999999</v>
      </c>
      <c r="F90">
        <v>218.38</v>
      </c>
      <c r="G90" s="14">
        <v>468.45</v>
      </c>
      <c r="K90" s="3">
        <v>129.44400000000002</v>
      </c>
      <c r="L90" s="3">
        <v>213.65600000000001</v>
      </c>
      <c r="M90" s="3">
        <v>466.54400000000004</v>
      </c>
    </row>
    <row r="91" spans="1:13">
      <c r="E91" s="3">
        <v>131.56</v>
      </c>
      <c r="F91">
        <v>219.06</v>
      </c>
      <c r="G91" s="14">
        <v>468.32</v>
      </c>
      <c r="K91" s="3">
        <v>129.61799999999999</v>
      </c>
      <c r="L91" s="3">
        <v>214.05099999999999</v>
      </c>
      <c r="M91" s="3">
        <v>466.49</v>
      </c>
    </row>
    <row r="92" spans="1:13">
      <c r="E92" s="3">
        <v>131.37</v>
      </c>
      <c r="F92">
        <v>220.15</v>
      </c>
      <c r="G92" s="14">
        <v>468.85</v>
      </c>
      <c r="K92" s="3">
        <v>129.649</v>
      </c>
      <c r="L92" s="3">
        <v>213.35999999999999</v>
      </c>
      <c r="M92" s="3">
        <v>466.44800000000004</v>
      </c>
    </row>
    <row r="93" spans="1:13">
      <c r="E93" s="3">
        <v>131.88999999999999</v>
      </c>
      <c r="F93">
        <v>221.17</v>
      </c>
      <c r="G93" s="14">
        <v>468.38</v>
      </c>
      <c r="K93" s="3">
        <v>129.51500000000001</v>
      </c>
      <c r="L93" s="3">
        <v>213.89099999999999</v>
      </c>
      <c r="M93" s="3">
        <v>466.35200000000003</v>
      </c>
    </row>
    <row r="94" spans="1:13">
      <c r="E94" s="3">
        <v>131.54</v>
      </c>
      <c r="F94">
        <v>217.8</v>
      </c>
      <c r="G94" s="14">
        <v>468.06</v>
      </c>
      <c r="K94" s="3">
        <v>129.58199999999999</v>
      </c>
      <c r="L94" s="3">
        <v>213.023</v>
      </c>
      <c r="M94" s="3">
        <v>466.71300000000002</v>
      </c>
    </row>
    <row r="95" spans="1:13">
      <c r="E95" s="3">
        <v>129.96</v>
      </c>
      <c r="F95">
        <v>214.48</v>
      </c>
      <c r="G95" s="14">
        <v>466.74</v>
      </c>
      <c r="K95" s="3">
        <v>129.387</v>
      </c>
      <c r="L95" s="3">
        <v>213.249</v>
      </c>
      <c r="M95" s="3">
        <v>466.19800000000004</v>
      </c>
    </row>
    <row r="96" spans="1:13">
      <c r="E96" s="3">
        <v>130.18</v>
      </c>
      <c r="F96">
        <v>213.62</v>
      </c>
      <c r="G96" s="14">
        <v>466.8</v>
      </c>
      <c r="K96" s="3">
        <v>129.57400000000001</v>
      </c>
      <c r="L96" s="3">
        <v>212.11799999999999</v>
      </c>
      <c r="M96" s="3">
        <v>466.08100000000002</v>
      </c>
    </row>
    <row r="97" spans="1:13">
      <c r="A97">
        <v>132.86000000000001</v>
      </c>
      <c r="B97">
        <v>223.95</v>
      </c>
      <c r="C97">
        <v>470.75</v>
      </c>
      <c r="E97" s="3"/>
      <c r="G97" s="14"/>
      <c r="K97" s="3">
        <v>128.792</v>
      </c>
      <c r="L97" s="3">
        <v>212.232</v>
      </c>
      <c r="M97" s="3">
        <v>466.084</v>
      </c>
    </row>
    <row r="98" spans="1:13">
      <c r="A98">
        <v>131.99</v>
      </c>
      <c r="B98">
        <v>221.02</v>
      </c>
      <c r="C98">
        <v>469.23</v>
      </c>
      <c r="E98" s="3"/>
      <c r="G98" s="14"/>
      <c r="K98" s="3">
        <v>129.547</v>
      </c>
      <c r="L98" s="3">
        <v>212.98699999999999</v>
      </c>
      <c r="M98" s="3">
        <v>466.39100000000002</v>
      </c>
    </row>
    <row r="99" spans="1:13">
      <c r="E99" s="3">
        <v>131.30000000000001</v>
      </c>
      <c r="F99">
        <v>218.65</v>
      </c>
      <c r="G99" s="14">
        <v>468.51</v>
      </c>
      <c r="K99" s="3">
        <v>129.203</v>
      </c>
      <c r="L99" s="3">
        <v>213.63899999999998</v>
      </c>
      <c r="M99" s="3">
        <v>466.67900000000003</v>
      </c>
    </row>
    <row r="100" spans="1:13">
      <c r="E100" s="3">
        <v>132.34</v>
      </c>
      <c r="F100">
        <v>222</v>
      </c>
      <c r="G100" s="14">
        <v>469.7</v>
      </c>
      <c r="K100" s="3">
        <v>128.56788888888886</v>
      </c>
      <c r="L100" s="3">
        <v>209.63100000000003</v>
      </c>
      <c r="M100" s="3">
        <v>465.68700000000007</v>
      </c>
    </row>
    <row r="101" spans="1:13">
      <c r="E101" s="3">
        <v>130.62</v>
      </c>
      <c r="F101">
        <v>216.29</v>
      </c>
      <c r="G101" s="14">
        <v>467.08</v>
      </c>
      <c r="K101" s="3">
        <v>128.68788888888886</v>
      </c>
      <c r="L101" s="3">
        <v>209.82500000000002</v>
      </c>
      <c r="M101" s="3">
        <v>465.67500000000007</v>
      </c>
    </row>
    <row r="102" spans="1:13">
      <c r="E102" s="3">
        <v>132.06</v>
      </c>
      <c r="F102">
        <v>222.41</v>
      </c>
      <c r="G102" s="14">
        <v>469.88</v>
      </c>
      <c r="K102" s="3">
        <v>129.50388888888887</v>
      </c>
      <c r="L102" s="3">
        <v>216.10100000000003</v>
      </c>
      <c r="M102" s="3">
        <v>466.52200000000005</v>
      </c>
    </row>
    <row r="103" spans="1:13">
      <c r="K103" s="3">
        <v>129.37988888888887</v>
      </c>
      <c r="L103" s="3">
        <v>212.74300000000002</v>
      </c>
      <c r="M103" s="3">
        <v>466.69900000000007</v>
      </c>
    </row>
    <row r="104" spans="1:13">
      <c r="K104" s="3">
        <v>129.25688888888885</v>
      </c>
      <c r="L104" s="3">
        <v>211.94200000000001</v>
      </c>
      <c r="M104" s="3">
        <v>466.55500000000006</v>
      </c>
    </row>
    <row r="105" spans="1:13">
      <c r="K105" s="3">
        <v>129.94888888888886</v>
      </c>
      <c r="L105" s="3">
        <v>210.12300000000002</v>
      </c>
      <c r="M105" s="3">
        <v>466.20200000000006</v>
      </c>
    </row>
    <row r="106" spans="1:13">
      <c r="K106" s="3">
        <v>129.26088888888887</v>
      </c>
      <c r="L106" s="3">
        <v>211.45700000000002</v>
      </c>
      <c r="M106" s="3">
        <v>466.28300000000007</v>
      </c>
    </row>
    <row r="107" spans="1:13">
      <c r="K107" s="3">
        <v>129.06488888888887</v>
      </c>
      <c r="L107" s="3">
        <v>210.09900000000002</v>
      </c>
      <c r="M107" s="3">
        <v>465.71300000000008</v>
      </c>
    </row>
    <row r="108" spans="1:13">
      <c r="K108" s="3">
        <v>130.01088888888887</v>
      </c>
      <c r="L108" s="3">
        <v>211.73900000000003</v>
      </c>
      <c r="M108" s="3">
        <v>466.42000000000007</v>
      </c>
    </row>
    <row r="109" spans="1:13">
      <c r="K109" s="3">
        <v>129.35088888888887</v>
      </c>
      <c r="L109" s="3">
        <v>211.62900000000002</v>
      </c>
      <c r="M109" s="3">
        <v>466.46400000000006</v>
      </c>
    </row>
    <row r="110" spans="1:13">
      <c r="K110" s="3">
        <v>129.08988888888888</v>
      </c>
      <c r="L110" s="3">
        <v>211.19100000000003</v>
      </c>
      <c r="M110" s="3">
        <v>466.03900000000004</v>
      </c>
    </row>
    <row r="111" spans="1:13">
      <c r="K111" s="3">
        <v>129.18588888888885</v>
      </c>
      <c r="L111" s="3">
        <v>211.41700000000003</v>
      </c>
      <c r="M111" s="3">
        <v>466.32100000000008</v>
      </c>
    </row>
    <row r="112" spans="1:13">
      <c r="K112" s="3">
        <v>129.10488888888887</v>
      </c>
      <c r="L112" s="3">
        <v>211.25300000000001</v>
      </c>
      <c r="M112" s="3">
        <v>466.44100000000003</v>
      </c>
    </row>
    <row r="113" spans="11:13">
      <c r="K113" s="3">
        <v>129.34288888888887</v>
      </c>
      <c r="L113" s="3">
        <v>210.64600000000002</v>
      </c>
      <c r="M113" s="3">
        <v>465.98700000000008</v>
      </c>
    </row>
    <row r="114" spans="11:13">
      <c r="K114" s="3">
        <v>129.47488888888887</v>
      </c>
      <c r="L114" s="3">
        <v>212.41100000000003</v>
      </c>
      <c r="M114" s="3">
        <v>466.60900000000004</v>
      </c>
    </row>
    <row r="115" spans="11:13">
      <c r="K115" s="3">
        <v>129.85788888888888</v>
      </c>
      <c r="L115" s="3">
        <v>213.11800000000002</v>
      </c>
      <c r="M115" s="3">
        <v>466.90500000000003</v>
      </c>
    </row>
    <row r="116" spans="11:13">
      <c r="K116" s="3">
        <v>129.51688888888887</v>
      </c>
      <c r="L116" s="3">
        <v>212.69800000000001</v>
      </c>
      <c r="M116" s="3">
        <v>466.75500000000005</v>
      </c>
    </row>
    <row r="117" spans="11:13">
      <c r="K117" s="3">
        <v>129.75888888888886</v>
      </c>
      <c r="L117" s="3">
        <v>212.62800000000001</v>
      </c>
      <c r="M117" s="3">
        <v>466.78600000000006</v>
      </c>
    </row>
    <row r="118" spans="11:13">
      <c r="K118" s="3">
        <v>130.09288888888887</v>
      </c>
      <c r="L118" s="3">
        <v>214.67800000000003</v>
      </c>
      <c r="M118" s="3">
        <v>467.51800000000009</v>
      </c>
    </row>
    <row r="119" spans="11:13">
      <c r="K119" s="3">
        <v>129.50388888888887</v>
      </c>
      <c r="L119" s="3">
        <v>212.55</v>
      </c>
      <c r="M119" s="3">
        <v>466.58500000000004</v>
      </c>
    </row>
    <row r="120" spans="11:13">
      <c r="K120" s="3">
        <v>128.83188888888887</v>
      </c>
      <c r="L120" s="3">
        <v>209.47300000000001</v>
      </c>
      <c r="M120" s="3">
        <v>465.73900000000003</v>
      </c>
    </row>
    <row r="121" spans="11:13">
      <c r="K121" s="3">
        <v>129.71288888888887</v>
      </c>
      <c r="L121" s="3">
        <v>212.24300000000002</v>
      </c>
      <c r="M121" s="3">
        <v>466.52400000000006</v>
      </c>
    </row>
    <row r="122" spans="11:13">
      <c r="K122" s="3">
        <v>129.28088888888885</v>
      </c>
      <c r="L122" s="3">
        <v>210.21300000000002</v>
      </c>
      <c r="M122" s="3">
        <v>466.12200000000007</v>
      </c>
    </row>
    <row r="123" spans="11:13">
      <c r="K123" s="3">
        <v>129.60288888888886</v>
      </c>
      <c r="L123" s="3">
        <v>211.68600000000001</v>
      </c>
      <c r="M123" s="3">
        <v>466.46700000000004</v>
      </c>
    </row>
    <row r="124" spans="11:13">
      <c r="K124" s="3">
        <v>128.92388888888885</v>
      </c>
      <c r="L124" s="3">
        <v>208.46200000000002</v>
      </c>
      <c r="M124" s="3">
        <v>466.12200000000007</v>
      </c>
    </row>
    <row r="125" spans="11:13">
      <c r="K125" s="3">
        <v>128.98088888888887</v>
      </c>
      <c r="L125" s="3">
        <v>210.46100000000001</v>
      </c>
      <c r="M125" s="3">
        <v>465.81400000000008</v>
      </c>
    </row>
    <row r="126" spans="11:13">
      <c r="K126" s="3">
        <v>129.15988888888887</v>
      </c>
      <c r="L126" s="3">
        <v>210.44500000000002</v>
      </c>
      <c r="M126" s="3">
        <v>465.86100000000005</v>
      </c>
    </row>
    <row r="127" spans="11:13">
      <c r="K127" s="3">
        <v>129.42788888888887</v>
      </c>
      <c r="L127" s="3">
        <v>210.07000000000002</v>
      </c>
      <c r="M127" s="3">
        <v>466.17200000000008</v>
      </c>
    </row>
    <row r="128" spans="11:13">
      <c r="K128" s="3">
        <v>129.08288888888887</v>
      </c>
      <c r="L128" s="3">
        <v>210.50100000000003</v>
      </c>
      <c r="M128" s="3">
        <v>466.27900000000005</v>
      </c>
    </row>
    <row r="129" spans="11:13">
      <c r="K129" s="3">
        <v>129.48688888888887</v>
      </c>
      <c r="L129" s="3">
        <v>211.84000000000003</v>
      </c>
      <c r="M129" s="3">
        <v>466.49900000000008</v>
      </c>
    </row>
    <row r="130" spans="11:13">
      <c r="K130" s="3">
        <v>129.35088888888887</v>
      </c>
      <c r="L130" s="3">
        <v>212.01000000000002</v>
      </c>
      <c r="M130" s="3">
        <v>466.61800000000005</v>
      </c>
    </row>
    <row r="131" spans="11:13">
      <c r="K131" s="3">
        <v>129.81988888888887</v>
      </c>
      <c r="L131" s="3">
        <v>212.94800000000001</v>
      </c>
      <c r="M131" s="3">
        <v>466.80300000000005</v>
      </c>
    </row>
    <row r="132" spans="11:13">
      <c r="K132" s="3">
        <v>129.19888888888886</v>
      </c>
      <c r="L132" s="3">
        <v>211.49100000000001</v>
      </c>
      <c r="M132" s="3">
        <v>466.31400000000008</v>
      </c>
    </row>
    <row r="133" spans="11:13">
      <c r="K133" s="3">
        <v>129.46988888888887</v>
      </c>
      <c r="L133" s="3">
        <v>210.90300000000002</v>
      </c>
      <c r="M133" s="3">
        <v>466.10000000000008</v>
      </c>
    </row>
    <row r="134" spans="11:13">
      <c r="K134" s="3">
        <v>128.88888888888886</v>
      </c>
      <c r="L134" s="3">
        <v>209.09200000000001</v>
      </c>
      <c r="M134" s="3">
        <v>465.30800000000005</v>
      </c>
    </row>
    <row r="135" spans="11:13">
      <c r="K135" s="3">
        <v>129.56588888888888</v>
      </c>
      <c r="L135" s="3">
        <v>212.61600000000001</v>
      </c>
      <c r="M135" s="3">
        <v>466.68700000000007</v>
      </c>
    </row>
    <row r="136" spans="11:13">
      <c r="K136" s="3">
        <v>129.02188888888887</v>
      </c>
      <c r="L136" s="3">
        <v>210.42800000000003</v>
      </c>
      <c r="M136" s="3">
        <v>465.91400000000004</v>
      </c>
    </row>
    <row r="137" spans="11:13">
      <c r="K137" s="3">
        <v>129.55288888888887</v>
      </c>
      <c r="L137" s="3">
        <v>211.92700000000002</v>
      </c>
      <c r="M137" s="3">
        <v>466.58500000000004</v>
      </c>
    </row>
    <row r="138" spans="11:13">
      <c r="K138" s="3">
        <v>129.22388888888887</v>
      </c>
      <c r="L138" s="3">
        <v>210.90300000000002</v>
      </c>
      <c r="M138" s="3">
        <v>466.08500000000004</v>
      </c>
    </row>
    <row r="139" spans="11:13">
      <c r="K139" s="3">
        <v>128.62888888888887</v>
      </c>
      <c r="L139" s="3">
        <v>205.54400000000001</v>
      </c>
      <c r="M139" s="3">
        <v>465.28700000000003</v>
      </c>
    </row>
    <row r="140" spans="11:13">
      <c r="K140" s="3">
        <v>129.32488888888886</v>
      </c>
      <c r="L140" s="3">
        <v>210.58200000000002</v>
      </c>
      <c r="M140" s="3">
        <v>465.69100000000003</v>
      </c>
    </row>
    <row r="141" spans="11:13">
      <c r="K141" s="3">
        <v>129.55588888888886</v>
      </c>
      <c r="L141" s="3">
        <v>210.82900000000001</v>
      </c>
      <c r="M141" s="3">
        <v>466.31000000000006</v>
      </c>
    </row>
    <row r="142" spans="11:13">
      <c r="K142" s="3">
        <v>129.56488888888887</v>
      </c>
      <c r="L142" s="3">
        <v>212.36300000000003</v>
      </c>
      <c r="M142" s="3">
        <v>466.78500000000008</v>
      </c>
    </row>
    <row r="143" spans="11:13">
      <c r="K143" s="3">
        <v>129.36088888888887</v>
      </c>
      <c r="L143" s="3">
        <v>210.66300000000001</v>
      </c>
      <c r="M143" s="3">
        <v>467.07200000000006</v>
      </c>
    </row>
    <row r="144" spans="11:13">
      <c r="K144" s="3">
        <v>128.79188888888888</v>
      </c>
      <c r="L144" s="3">
        <v>209.88300000000001</v>
      </c>
      <c r="M144" s="3">
        <v>465.59100000000007</v>
      </c>
    </row>
    <row r="145" spans="11:13">
      <c r="K145" s="3">
        <v>128.91988888888886</v>
      </c>
      <c r="L145" s="3">
        <v>209.37000000000003</v>
      </c>
      <c r="M145" s="3">
        <v>465.80400000000003</v>
      </c>
    </row>
    <row r="146" spans="11:13">
      <c r="K146" s="3">
        <v>128.96588888888886</v>
      </c>
      <c r="L146" s="3">
        <v>209.37500000000003</v>
      </c>
      <c r="M146" s="3">
        <v>465.54800000000006</v>
      </c>
    </row>
    <row r="147" spans="11:13">
      <c r="K147" s="3">
        <v>128.98488888888886</v>
      </c>
      <c r="L147" s="3">
        <v>208.95000000000002</v>
      </c>
      <c r="M147" s="3">
        <v>465.91800000000006</v>
      </c>
    </row>
    <row r="148" spans="11:13">
      <c r="K148" s="3">
        <v>128.72388888888887</v>
      </c>
      <c r="L148" s="3">
        <v>208.26300000000001</v>
      </c>
      <c r="M148" s="3">
        <v>465.21000000000004</v>
      </c>
    </row>
    <row r="149" spans="11:13">
      <c r="K149" s="3">
        <v>128.91888888888886</v>
      </c>
      <c r="L149" s="3">
        <v>209.76100000000002</v>
      </c>
      <c r="M149" s="3">
        <v>465.59400000000005</v>
      </c>
    </row>
    <row r="150" spans="11:13">
      <c r="K150" s="3">
        <v>129.39388888888885</v>
      </c>
      <c r="L150" s="3">
        <v>211.58200000000002</v>
      </c>
      <c r="M150" s="3">
        <v>466.71400000000006</v>
      </c>
    </row>
    <row r="151" spans="11:13">
      <c r="K151" s="3">
        <v>129.71188888888886</v>
      </c>
      <c r="L151" s="3">
        <v>211.96100000000001</v>
      </c>
      <c r="M151" s="3">
        <v>466.39600000000007</v>
      </c>
    </row>
    <row r="152" spans="11:13">
      <c r="K152" s="3">
        <v>129.96788888888887</v>
      </c>
      <c r="L152" s="3">
        <v>211.86300000000003</v>
      </c>
      <c r="M152" s="3">
        <v>466.46900000000005</v>
      </c>
    </row>
    <row r="153" spans="11:13">
      <c r="K153" s="3">
        <v>129.42188888888887</v>
      </c>
      <c r="L153" s="3">
        <v>211.38800000000001</v>
      </c>
      <c r="M153" s="3">
        <v>466.35500000000008</v>
      </c>
    </row>
    <row r="154" spans="11:13">
      <c r="K154" s="3">
        <v>128.95588888888886</v>
      </c>
      <c r="L154" s="3">
        <v>210.65900000000002</v>
      </c>
      <c r="M154" s="3">
        <v>466.00000000000006</v>
      </c>
    </row>
    <row r="155" spans="11:13">
      <c r="K155" s="3">
        <v>129.00888888888886</v>
      </c>
      <c r="L155" s="3">
        <v>211.32400000000001</v>
      </c>
      <c r="M155" s="3">
        <v>466.14500000000004</v>
      </c>
    </row>
    <row r="156" spans="11:13">
      <c r="K156" s="3">
        <v>129.34588888888888</v>
      </c>
      <c r="L156" s="3">
        <v>211.49200000000002</v>
      </c>
      <c r="M156" s="3">
        <v>466.40700000000004</v>
      </c>
    </row>
    <row r="157" spans="11:13">
      <c r="K157" s="3">
        <v>129.67188888888887</v>
      </c>
      <c r="L157" s="3">
        <v>212.32500000000002</v>
      </c>
      <c r="M157" s="3">
        <v>466.39800000000008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22"/>
  <sheetViews>
    <sheetView tabSelected="1" workbookViewId="0">
      <selection activeCell="AB11" sqref="AB11"/>
    </sheetView>
  </sheetViews>
  <sheetFormatPr baseColWidth="10" defaultRowHeight="15" x14ac:dyDescent="0"/>
  <cols>
    <col min="4" max="4" width="14.1640625" bestFit="1" customWidth="1"/>
  </cols>
  <sheetData>
    <row r="1" spans="1:31" ht="20">
      <c r="A1" s="12" t="s">
        <v>24</v>
      </c>
      <c r="L1" s="24" t="s">
        <v>49</v>
      </c>
    </row>
    <row r="2" spans="1:31">
      <c r="A2" s="2"/>
    </row>
    <row r="3" spans="1:31">
      <c r="D3" s="3"/>
      <c r="H3" s="3"/>
      <c r="I3" s="3"/>
      <c r="J3" s="3"/>
      <c r="K3" s="3"/>
      <c r="L3" s="3"/>
    </row>
    <row r="4" spans="1:31" s="22" customFormat="1" ht="18">
      <c r="A4" s="20" t="s">
        <v>25</v>
      </c>
      <c r="D4" s="20" t="s">
        <v>40</v>
      </c>
      <c r="H4" s="23"/>
      <c r="I4" s="23"/>
      <c r="J4" s="23"/>
      <c r="K4" s="23"/>
      <c r="L4" s="23"/>
      <c r="O4" s="20" t="s">
        <v>27</v>
      </c>
      <c r="P4" s="21"/>
      <c r="R4" s="20" t="s">
        <v>42</v>
      </c>
      <c r="V4" s="23"/>
      <c r="W4" s="23"/>
      <c r="X4" s="23"/>
      <c r="Y4" s="23"/>
      <c r="Z4" s="23"/>
      <c r="AA4" s="3"/>
    </row>
    <row r="5" spans="1:31">
      <c r="B5" s="2"/>
      <c r="H5" s="3"/>
      <c r="I5" s="3"/>
      <c r="J5" s="3"/>
      <c r="K5" s="3"/>
      <c r="L5" s="3"/>
      <c r="P5" s="6"/>
      <c r="R5" s="2"/>
      <c r="V5" s="3"/>
      <c r="W5" s="3"/>
      <c r="X5" s="3"/>
      <c r="Y5" s="3"/>
      <c r="Z5" s="3"/>
      <c r="AA5" s="3"/>
    </row>
    <row r="6" spans="1:31" s="17" customFormat="1" ht="16">
      <c r="D6" s="17">
        <v>128</v>
      </c>
      <c r="E6" s="17">
        <v>206</v>
      </c>
      <c r="F6" s="17">
        <v>464</v>
      </c>
      <c r="H6" s="18" t="s">
        <v>21</v>
      </c>
      <c r="I6" s="18" t="s">
        <v>22</v>
      </c>
      <c r="J6" s="18" t="s">
        <v>23</v>
      </c>
      <c r="K6" s="18" t="s">
        <v>35</v>
      </c>
      <c r="L6" s="18" t="s">
        <v>36</v>
      </c>
      <c r="O6"/>
      <c r="P6" s="6"/>
      <c r="Q6"/>
      <c r="R6" s="19" t="s">
        <v>43</v>
      </c>
      <c r="S6"/>
      <c r="T6"/>
      <c r="U6"/>
      <c r="V6" s="3"/>
      <c r="W6" s="3"/>
      <c r="X6" s="3"/>
      <c r="Y6" s="3"/>
      <c r="Z6" s="3"/>
      <c r="AA6" s="3"/>
      <c r="AE6"/>
    </row>
    <row r="7" spans="1:31" ht="16">
      <c r="H7" s="3"/>
      <c r="I7" s="3"/>
      <c r="J7" s="3"/>
      <c r="K7" s="3"/>
      <c r="L7" s="3"/>
      <c r="P7" s="6"/>
      <c r="R7" s="17">
        <v>128</v>
      </c>
      <c r="S7" s="17">
        <v>206</v>
      </c>
      <c r="T7" s="17">
        <v>464</v>
      </c>
      <c r="U7" s="17"/>
      <c r="V7" s="18" t="s">
        <v>21</v>
      </c>
      <c r="W7" s="18" t="s">
        <v>22</v>
      </c>
      <c r="X7" s="18" t="s">
        <v>23</v>
      </c>
      <c r="Y7" s="18" t="s">
        <v>35</v>
      </c>
      <c r="Z7" s="18" t="s">
        <v>36</v>
      </c>
      <c r="AA7" s="3"/>
    </row>
    <row r="8" spans="1:31">
      <c r="D8" s="3">
        <v>130.72999999999999</v>
      </c>
      <c r="E8" s="3">
        <v>216.78</v>
      </c>
      <c r="F8" s="3">
        <v>467.74</v>
      </c>
      <c r="H8" s="3">
        <f t="shared" ref="H8" si="0">0.0326*(E8-206)+0.00046*(E8-206)^2</f>
        <v>0.40488386400000004</v>
      </c>
      <c r="I8" s="3">
        <f t="shared" ref="I8" si="1">0.127*(D8-128)+0.0051*(D8-128)^2</f>
        <v>0.3847197899999984</v>
      </c>
      <c r="J8" s="3">
        <f t="shared" ref="J8" si="2">0.107*(F8-464)+0.0008*(F8-464)^2</f>
        <v>0.41137008000000103</v>
      </c>
      <c r="K8" s="3">
        <f>1.5*(D8-128-(-0.127+(0.127^2+4*0.0051*H8)^(1/2))/(2*0.0051))/1.8</f>
        <v>-0.10805534620205429</v>
      </c>
      <c r="L8" s="3">
        <f>1.5*(F8-464-(-0.107+SQRT(0.107^2+4*0.0008*H8))/(2*0.0008))/(-2.7)</f>
        <v>-3.1906458304990809E-2</v>
      </c>
      <c r="M8" s="3"/>
      <c r="P8" s="6"/>
      <c r="R8" s="17"/>
      <c r="S8" s="17"/>
      <c r="T8" s="17"/>
      <c r="U8" s="17"/>
      <c r="V8" s="18"/>
      <c r="W8" s="18"/>
      <c r="X8" s="18"/>
      <c r="Y8" s="18"/>
      <c r="Z8" s="18"/>
      <c r="AA8" s="3"/>
    </row>
    <row r="9" spans="1:31">
      <c r="D9" s="3">
        <v>131.44999999999999</v>
      </c>
      <c r="E9" s="3">
        <v>219.03</v>
      </c>
      <c r="F9" s="3">
        <v>469.4</v>
      </c>
      <c r="H9" s="3">
        <f t="shared" ref="H9:H18" si="3">0.0326*(E9-206)+0.00046*(E9-206)^2</f>
        <v>0.50287721399999996</v>
      </c>
      <c r="I9" s="3">
        <f t="shared" ref="I9:I18" si="4">0.127*(D9-128)+0.0051*(D9-128)^2</f>
        <v>0.49885274999999812</v>
      </c>
      <c r="J9" s="3">
        <f t="shared" ref="J9:J18" si="5">0.107*(F9-464)+0.0008*(F9-464)^2</f>
        <v>0.60112799999999733</v>
      </c>
      <c r="K9" s="3">
        <f t="shared" ref="K9:K18" si="6">1.5*(D9-128-(-0.127+(0.127^2+4*0.0051*H9)^(1/2))/(2*0.0051))/1.8</f>
        <v>-2.0661615128445925E-2</v>
      </c>
      <c r="L9" s="3">
        <f t="shared" ref="L9:L18" si="7">1.5*(F9-464-(-0.107+SQRT(0.107^2+4*0.0008*H9))/(2*0.0008))/(-2.7)</f>
        <v>-0.4748220915497805</v>
      </c>
      <c r="M9" s="3"/>
      <c r="O9" s="5"/>
      <c r="P9" s="7"/>
      <c r="Q9" s="5"/>
      <c r="R9" s="13">
        <v>133.03</v>
      </c>
      <c r="S9" s="13">
        <v>226.57</v>
      </c>
      <c r="T9" s="13">
        <v>471.28000000000003</v>
      </c>
      <c r="U9" s="5"/>
      <c r="V9" s="13">
        <f t="shared" ref="V9" si="8">0.0326*(S9-206)+0.00046*(S9-206)^2</f>
        <v>0.86521945399999955</v>
      </c>
      <c r="W9" s="13">
        <f t="shared" ref="W9" si="9">0.127*(R9-128)+0.0051*(R9-128)^2</f>
        <v>0.76784459000000016</v>
      </c>
      <c r="X9" s="13">
        <f t="shared" ref="X9" si="10">0.107*(T9-464)+0.0008*(T9-464)^2</f>
        <v>0.82135872000000343</v>
      </c>
      <c r="Y9" s="13">
        <f>1.5*(R9-128-(-0.127+(0.127^2+4*0.0051*V9)^(1/2))/(2*0.0051))/1.8</f>
        <v>-0.44819763521311673</v>
      </c>
      <c r="Z9" s="3">
        <f>1.5*(T9-464-(-0.107+SQRT(0.107^2+4*0.0008*V9))/(2*0.0008))/(-2.7)</f>
        <v>0.20486345353169472</v>
      </c>
      <c r="AA9" s="3"/>
      <c r="AE9" s="5"/>
    </row>
    <row r="10" spans="1:31">
      <c r="D10" s="3">
        <v>130.66</v>
      </c>
      <c r="E10" s="3">
        <v>216.15</v>
      </c>
      <c r="F10" s="3">
        <v>467.95</v>
      </c>
      <c r="H10" s="3">
        <f t="shared" si="3"/>
        <v>0.37828035000000021</v>
      </c>
      <c r="I10" s="3">
        <f t="shared" si="4"/>
        <v>0.37390555999999947</v>
      </c>
      <c r="J10" s="3">
        <f t="shared" si="5"/>
        <v>0.43513199999999869</v>
      </c>
      <c r="K10" s="3">
        <f t="shared" si="6"/>
        <v>-2.3630659926762165E-2</v>
      </c>
      <c r="L10" s="3">
        <f t="shared" si="7"/>
        <v>-0.27971155593463781</v>
      </c>
      <c r="M10" s="3"/>
      <c r="O10" s="24"/>
      <c r="P10" s="28"/>
      <c r="Q10" s="24"/>
      <c r="R10" s="25">
        <v>132.16999999999999</v>
      </c>
      <c r="S10" s="25">
        <v>225.23000000000002</v>
      </c>
      <c r="T10" s="25">
        <v>470.72</v>
      </c>
      <c r="U10" s="24"/>
      <c r="V10" s="25">
        <f t="shared" ref="V10:V24" si="11">0.0326*(S10-206)+0.00046*(S10-206)^2</f>
        <v>0.79700273400000088</v>
      </c>
      <c r="W10" s="25">
        <f t="shared" ref="W10:W24" si="12">0.127*(R10-128)+0.0051*(R10-128)^2</f>
        <v>0.61827338999999792</v>
      </c>
      <c r="X10" s="25">
        <f t="shared" ref="X10:X24" si="13">0.107*(T10-464)+0.0008*(T10-464)^2</f>
        <v>0.75516672000000318</v>
      </c>
      <c r="Y10" s="25">
        <f t="shared" ref="Y10:Y24" si="14">1.5*(R10-128-(-0.127+(0.127^2+4*0.0051*V10)^(1/2))/(2*0.0051))/1.8</f>
        <v>-0.85230905850729377</v>
      </c>
      <c r="Z10" s="3">
        <f t="shared" ref="Z10:Z24" si="15">1.5*(T10-464-(-0.107+SQRT(0.107^2+4*0.0008*V10))/(2*0.0008))/(-2.7)</f>
        <v>0.19690873030418091</v>
      </c>
      <c r="AA10" s="3"/>
      <c r="AE10" s="24"/>
    </row>
    <row r="11" spans="1:31">
      <c r="B11" s="6"/>
      <c r="D11" s="3">
        <v>129.87</v>
      </c>
      <c r="E11" s="3">
        <v>216.61</v>
      </c>
      <c r="F11" s="3">
        <v>467.95</v>
      </c>
      <c r="H11" s="3">
        <f t="shared" si="3"/>
        <v>0.39766916600000057</v>
      </c>
      <c r="I11" s="3">
        <f t="shared" si="4"/>
        <v>0.25532419000000067</v>
      </c>
      <c r="J11" s="3">
        <f t="shared" si="5"/>
        <v>0.43513199999999869</v>
      </c>
      <c r="K11" s="3">
        <f t="shared" si="6"/>
        <v>-0.78616530849162536</v>
      </c>
      <c r="L11" s="3">
        <f t="shared" si="7"/>
        <v>-0.1840936093686</v>
      </c>
      <c r="M11" s="3"/>
      <c r="P11" s="6"/>
      <c r="R11" s="3">
        <v>132.82999999999998</v>
      </c>
      <c r="S11" s="3">
        <v>226.09</v>
      </c>
      <c r="T11" s="3">
        <v>470.89000000000004</v>
      </c>
      <c r="V11" s="3">
        <f t="shared" si="11"/>
        <v>0.84059372600000004</v>
      </c>
      <c r="W11" s="3">
        <f t="shared" si="12"/>
        <v>0.7323873899999972</v>
      </c>
      <c r="X11" s="3">
        <f t="shared" si="13"/>
        <v>0.77520768000000506</v>
      </c>
      <c r="Y11" s="13">
        <f t="shared" si="14"/>
        <v>-0.50279023071999907</v>
      </c>
      <c r="Z11" s="3">
        <f t="shared" si="15"/>
        <v>0.30663412400244083</v>
      </c>
      <c r="AA11" s="3"/>
    </row>
    <row r="12" spans="1:31" s="24" customFormat="1">
      <c r="B12" s="28"/>
      <c r="D12" s="25">
        <v>129.62</v>
      </c>
      <c r="E12" s="25">
        <v>217.71</v>
      </c>
      <c r="F12" s="25">
        <v>467.98</v>
      </c>
      <c r="H12" s="25">
        <f t="shared" si="3"/>
        <v>0.44482308600000031</v>
      </c>
      <c r="I12" s="25">
        <f t="shared" si="4"/>
        <v>0.21912444000000067</v>
      </c>
      <c r="J12" s="25">
        <f t="shared" si="5"/>
        <v>0.43853232000000208</v>
      </c>
      <c r="K12" s="25">
        <f t="shared" si="6"/>
        <v>-1.244424739137495</v>
      </c>
      <c r="L12" s="25">
        <f t="shared" si="7"/>
        <v>3.0815596769392998E-2</v>
      </c>
      <c r="M12" s="25"/>
      <c r="O12"/>
      <c r="P12" s="6"/>
      <c r="Q12"/>
      <c r="R12" s="3">
        <v>133.09</v>
      </c>
      <c r="S12" s="3">
        <v>226.45000000000002</v>
      </c>
      <c r="T12" s="3">
        <v>471.94</v>
      </c>
      <c r="U12"/>
      <c r="V12" s="3">
        <f t="shared" si="11"/>
        <v>0.85904315000000087</v>
      </c>
      <c r="W12" s="3">
        <f t="shared" si="12"/>
        <v>0.77856131000000062</v>
      </c>
      <c r="X12" s="3">
        <f t="shared" si="13"/>
        <v>0.90001487999999974</v>
      </c>
      <c r="Y12" s="13">
        <f t="shared" si="14"/>
        <v>-0.3701674154494346</v>
      </c>
      <c r="Z12" s="3">
        <f t="shared" si="15"/>
        <v>-0.19058995142034055</v>
      </c>
      <c r="AA12" s="3"/>
      <c r="AE12"/>
    </row>
    <row r="13" spans="1:31">
      <c r="B13" s="6"/>
      <c r="D13" s="3">
        <v>131.69</v>
      </c>
      <c r="E13" s="3">
        <v>217.2</v>
      </c>
      <c r="F13" s="3">
        <v>468.2</v>
      </c>
      <c r="H13" s="3">
        <f t="shared" si="3"/>
        <v>0.42282239999999949</v>
      </c>
      <c r="I13" s="3">
        <f t="shared" si="4"/>
        <v>0.53807210999999966</v>
      </c>
      <c r="J13" s="3">
        <f t="shared" si="5"/>
        <v>0.4635119999999987</v>
      </c>
      <c r="K13" s="3">
        <f t="shared" si="6"/>
        <v>0.59657899617274335</v>
      </c>
      <c r="L13" s="3">
        <f t="shared" si="7"/>
        <v>-0.19928351545426146</v>
      </c>
      <c r="M13" s="3"/>
      <c r="P13" s="6"/>
      <c r="R13" s="3">
        <v>132.76999999999998</v>
      </c>
      <c r="S13" s="3">
        <v>226.71</v>
      </c>
      <c r="T13" s="3">
        <v>471.69000000000005</v>
      </c>
      <c r="V13" s="3">
        <f t="shared" si="11"/>
        <v>0.87244188600000039</v>
      </c>
      <c r="W13" s="3">
        <f t="shared" si="12"/>
        <v>0.72182978999999681</v>
      </c>
      <c r="X13" s="3">
        <f t="shared" si="13"/>
        <v>0.8701388800000065</v>
      </c>
      <c r="Y13" s="13">
        <f t="shared" si="14"/>
        <v>-0.69757599005525173</v>
      </c>
      <c r="Z13" s="3">
        <f t="shared" si="15"/>
        <v>1.0722877744415962E-2</v>
      </c>
      <c r="AA13" s="3"/>
    </row>
    <row r="14" spans="1:31">
      <c r="B14" s="6"/>
      <c r="D14" s="3">
        <v>131.13999999999999</v>
      </c>
      <c r="E14" s="3">
        <v>215.48</v>
      </c>
      <c r="F14" s="3">
        <v>467.6</v>
      </c>
      <c r="H14" s="3">
        <f t="shared" si="3"/>
        <v>0.35038838399999955</v>
      </c>
      <c r="I14" s="3">
        <f t="shared" si="4"/>
        <v>0.44906395999999782</v>
      </c>
      <c r="J14" s="3">
        <f t="shared" si="5"/>
        <v>0.39556800000000258</v>
      </c>
      <c r="K14" s="3">
        <f t="shared" si="6"/>
        <v>0.52779694593028414</v>
      </c>
      <c r="L14" s="3">
        <f t="shared" si="7"/>
        <v>-0.22323115431142168</v>
      </c>
      <c r="M14" s="3"/>
      <c r="P14" s="6"/>
      <c r="R14" s="3">
        <v>132.74</v>
      </c>
      <c r="S14" s="3">
        <v>226.58</v>
      </c>
      <c r="T14" s="3">
        <v>471.6</v>
      </c>
      <c r="V14" s="3">
        <f t="shared" si="11"/>
        <v>0.86573474400000061</v>
      </c>
      <c r="W14" s="3">
        <f t="shared" si="12"/>
        <v>0.71656476000000158</v>
      </c>
      <c r="X14" s="3">
        <f t="shared" si="13"/>
        <v>0.85940800000000261</v>
      </c>
      <c r="Y14" s="13">
        <f t="shared" si="14"/>
        <v>-0.69220050298624802</v>
      </c>
      <c r="Z14" s="3">
        <f t="shared" si="15"/>
        <v>2.9486453243075219E-2</v>
      </c>
      <c r="AA14" s="3"/>
    </row>
    <row r="15" spans="1:31">
      <c r="B15" s="6"/>
      <c r="D15" s="3">
        <v>129.63999999999999</v>
      </c>
      <c r="E15" s="3">
        <v>216.67</v>
      </c>
      <c r="F15" s="3">
        <v>467.94</v>
      </c>
      <c r="H15" s="3">
        <f t="shared" si="3"/>
        <v>0.40021249399999942</v>
      </c>
      <c r="I15" s="3">
        <f t="shared" si="4"/>
        <v>0.22199695999999805</v>
      </c>
      <c r="J15" s="3">
        <f t="shared" si="5"/>
        <v>0.4339988799999997</v>
      </c>
      <c r="K15" s="3">
        <f t="shared" si="6"/>
        <v>-0.99143732230310921</v>
      </c>
      <c r="L15" s="3">
        <f t="shared" si="7"/>
        <v>-0.16601268400626551</v>
      </c>
      <c r="M15" s="3"/>
      <c r="P15" s="6"/>
      <c r="R15" s="3">
        <v>132.85</v>
      </c>
      <c r="S15" s="3">
        <v>223.45000000000002</v>
      </c>
      <c r="T15" s="3">
        <v>470.64000000000004</v>
      </c>
      <c r="V15" s="3">
        <f t="shared" si="11"/>
        <v>0.7089411500000008</v>
      </c>
      <c r="W15" s="3">
        <f t="shared" si="12"/>
        <v>0.73591474999999906</v>
      </c>
      <c r="X15" s="3">
        <f t="shared" si="13"/>
        <v>0.74575168000000513</v>
      </c>
      <c r="Y15" s="13">
        <f t="shared" si="14"/>
        <v>0.12794345503163829</v>
      </c>
      <c r="Z15" s="3">
        <f t="shared" si="15"/>
        <v>-0.17423322482143325</v>
      </c>
      <c r="AA15" s="3"/>
    </row>
    <row r="16" spans="1:31">
      <c r="B16" s="6"/>
      <c r="D16" s="3">
        <v>130.86000000000001</v>
      </c>
      <c r="E16" s="3">
        <v>215.54</v>
      </c>
      <c r="F16" s="3">
        <v>467.25</v>
      </c>
      <c r="H16" s="3">
        <f t="shared" si="3"/>
        <v>0.35286933599999964</v>
      </c>
      <c r="I16" s="3">
        <f t="shared" si="4"/>
        <v>0.40493596000000215</v>
      </c>
      <c r="J16" s="3">
        <f t="shared" si="5"/>
        <v>0.35620000000000002</v>
      </c>
      <c r="K16" s="3">
        <f t="shared" si="6"/>
        <v>0.28091987754689129</v>
      </c>
      <c r="L16" s="3">
        <f t="shared" si="7"/>
        <v>-1.6495193409206996E-2</v>
      </c>
      <c r="M16" s="3"/>
      <c r="P16" s="6"/>
      <c r="R16" s="3">
        <v>132.97999999999999</v>
      </c>
      <c r="S16" s="3">
        <v>225.89000000000001</v>
      </c>
      <c r="T16" s="3">
        <v>471.54</v>
      </c>
      <c r="V16" s="3">
        <f t="shared" si="11"/>
        <v>0.83039556600000064</v>
      </c>
      <c r="W16" s="3">
        <f t="shared" si="12"/>
        <v>0.75894203999999821</v>
      </c>
      <c r="X16" s="3">
        <f t="shared" si="13"/>
        <v>0.85226128000000245</v>
      </c>
      <c r="Y16" s="13">
        <f t="shared" si="14"/>
        <v>-0.33112986477449979</v>
      </c>
      <c r="Z16" s="3">
        <f t="shared" si="15"/>
        <v>-0.10215216507293363</v>
      </c>
      <c r="AA16" s="3"/>
    </row>
    <row r="17" spans="2:31">
      <c r="B17" s="6"/>
      <c r="D17" s="3">
        <v>130.02000000000001</v>
      </c>
      <c r="E17" s="3">
        <v>218.13</v>
      </c>
      <c r="F17" s="3">
        <v>468.24</v>
      </c>
      <c r="H17" s="3">
        <f t="shared" si="3"/>
        <v>0.46312097399999974</v>
      </c>
      <c r="I17" s="3">
        <f t="shared" si="4"/>
        <v>0.27735004000000152</v>
      </c>
      <c r="J17" s="3">
        <f t="shared" si="5"/>
        <v>0.46806208000000105</v>
      </c>
      <c r="K17" s="3">
        <f t="shared" si="6"/>
        <v>-1.0067868032281047</v>
      </c>
      <c r="L17" s="3">
        <f t="shared" si="7"/>
        <v>-2.4132545135585971E-2</v>
      </c>
      <c r="M17" s="3"/>
      <c r="P17" s="6"/>
      <c r="R17" s="3">
        <v>133.12</v>
      </c>
      <c r="S17" s="3">
        <v>225.5</v>
      </c>
      <c r="T17" s="3">
        <v>471.39000000000004</v>
      </c>
      <c r="V17" s="3">
        <f t="shared" si="11"/>
        <v>0.81061499999999997</v>
      </c>
      <c r="W17" s="3">
        <f t="shared" si="12"/>
        <v>0.78393344000000087</v>
      </c>
      <c r="X17" s="3">
        <f t="shared" si="13"/>
        <v>0.8344196800000051</v>
      </c>
      <c r="Y17" s="13">
        <f t="shared" si="14"/>
        <v>-0.12353942528335882</v>
      </c>
      <c r="Z17" s="3">
        <f t="shared" si="15"/>
        <v>-0.11144809127090778</v>
      </c>
      <c r="AA17" s="3"/>
    </row>
    <row r="18" spans="2:31">
      <c r="B18" s="6"/>
      <c r="D18" s="3">
        <v>130.30000000000001</v>
      </c>
      <c r="E18" s="3">
        <v>214.28</v>
      </c>
      <c r="F18" s="3">
        <v>466.88</v>
      </c>
      <c r="H18" s="3">
        <f t="shared" si="3"/>
        <v>0.301464864</v>
      </c>
      <c r="I18" s="3">
        <f t="shared" si="4"/>
        <v>0.31907900000000172</v>
      </c>
      <c r="J18" s="3">
        <f t="shared" si="5"/>
        <v>0.3147955199999995</v>
      </c>
      <c r="K18" s="3">
        <f t="shared" si="6"/>
        <v>9.7947361576387795E-2</v>
      </c>
      <c r="L18" s="3">
        <f t="shared" si="7"/>
        <v>-6.6413442345227836E-2</v>
      </c>
      <c r="M18" s="3"/>
      <c r="P18" s="6"/>
      <c r="R18" s="3">
        <v>132.66999999999999</v>
      </c>
      <c r="S18" s="3">
        <v>225.28</v>
      </c>
      <c r="T18" s="3">
        <v>470.8</v>
      </c>
      <c r="V18" s="3">
        <f t="shared" si="11"/>
        <v>0.79951846399999993</v>
      </c>
      <c r="W18" s="3">
        <f t="shared" si="12"/>
        <v>0.70431538999999788</v>
      </c>
      <c r="X18" s="3">
        <f t="shared" si="13"/>
        <v>0.76459200000000138</v>
      </c>
      <c r="Y18" s="13">
        <f t="shared" si="14"/>
        <v>-0.44728686230846393</v>
      </c>
      <c r="Z18" s="3">
        <f t="shared" si="15"/>
        <v>0.16427494824141506</v>
      </c>
      <c r="AA18" s="3"/>
    </row>
    <row r="19" spans="2:31">
      <c r="B19" s="6"/>
      <c r="D19" s="3"/>
      <c r="H19" s="3"/>
      <c r="I19" s="3"/>
      <c r="J19" s="3"/>
      <c r="K19" s="3"/>
      <c r="L19" s="3"/>
      <c r="M19" s="3"/>
      <c r="P19" s="6"/>
      <c r="R19" s="3">
        <v>132.63999999999999</v>
      </c>
      <c r="S19" s="3">
        <v>224.94</v>
      </c>
      <c r="T19" s="3">
        <v>470.8</v>
      </c>
      <c r="V19" s="3">
        <f t="shared" si="11"/>
        <v>0.78245685599999981</v>
      </c>
      <c r="W19" s="3">
        <f t="shared" si="12"/>
        <v>0.69908095999999764</v>
      </c>
      <c r="X19" s="3">
        <f t="shared" si="13"/>
        <v>0.76459200000000138</v>
      </c>
      <c r="Y19" s="13">
        <f t="shared" si="14"/>
        <v>-0.39313275409459392</v>
      </c>
      <c r="Z19" s="3">
        <f t="shared" si="15"/>
        <v>8.4108695684812981E-2</v>
      </c>
      <c r="AA19" s="3"/>
    </row>
    <row r="20" spans="2:31">
      <c r="B20" s="6"/>
      <c r="C20" s="2" t="s">
        <v>38</v>
      </c>
      <c r="D20" s="19">
        <f>AVERAGE(D8:D11,D13:D18)</f>
        <v>130.636</v>
      </c>
      <c r="E20" s="19">
        <f t="shared" ref="E20:L20" si="16">AVERAGE(E8:E11,E13:E18)</f>
        <v>216.58700000000005</v>
      </c>
      <c r="F20" s="19">
        <f t="shared" si="16"/>
        <v>467.91499999999996</v>
      </c>
      <c r="G20" s="19"/>
      <c r="H20" s="19">
        <f t="shared" si="16"/>
        <v>0.39745890459999983</v>
      </c>
      <c r="I20" s="19">
        <f t="shared" si="16"/>
        <v>0.37233003199999976</v>
      </c>
      <c r="J20" s="19">
        <f t="shared" si="16"/>
        <v>0.43148985599999967</v>
      </c>
      <c r="K20" s="19">
        <f t="shared" si="16"/>
        <v>-0.1433493874053795</v>
      </c>
      <c r="L20" s="19">
        <f t="shared" si="16"/>
        <v>-0.16661022498199785</v>
      </c>
      <c r="M20" s="3"/>
      <c r="O20" s="24"/>
      <c r="P20" s="28"/>
      <c r="Q20" s="24"/>
      <c r="R20" s="25">
        <v>132.29999999999998</v>
      </c>
      <c r="S20" s="25">
        <v>226.51000000000002</v>
      </c>
      <c r="T20" s="25">
        <v>471.56</v>
      </c>
      <c r="U20" s="24"/>
      <c r="V20" s="25">
        <f t="shared" si="11"/>
        <v>0.86212964600000097</v>
      </c>
      <c r="W20" s="25">
        <f t="shared" si="12"/>
        <v>0.64039899999999705</v>
      </c>
      <c r="X20" s="25">
        <f t="shared" si="13"/>
        <v>0.85464288000000022</v>
      </c>
      <c r="Y20" s="25">
        <f t="shared" si="14"/>
        <v>-1.0425148898758414</v>
      </c>
      <c r="Z20" s="3">
        <f t="shared" si="15"/>
        <v>3.4909313275205037E-2</v>
      </c>
      <c r="AA20" s="3"/>
      <c r="AE20" s="24"/>
    </row>
    <row r="21" spans="2:31">
      <c r="B21" s="6"/>
      <c r="C21" s="2" t="s">
        <v>41</v>
      </c>
      <c r="D21" s="19">
        <f>_xlfn.STDEV.S(D8:D11,D13:D18)/(10)^(1/2)</f>
        <v>0.21494805574060513</v>
      </c>
      <c r="E21" s="19">
        <f t="shared" ref="E21:L21" si="17">_xlfn.STDEV.S(E8:E11,E13:E18)/(10)^(1/2)</f>
        <v>0.4295270008328283</v>
      </c>
      <c r="F21" s="19">
        <f t="shared" si="17"/>
        <v>0.2118293338200963</v>
      </c>
      <c r="G21" s="19"/>
      <c r="H21" s="19">
        <f t="shared" si="17"/>
        <v>1.8232183700756348E-2</v>
      </c>
      <c r="I21" s="19">
        <f t="shared" si="17"/>
        <v>3.3121482809862844E-2</v>
      </c>
      <c r="J21" s="19">
        <f t="shared" si="17"/>
        <v>2.4072618469365953E-2</v>
      </c>
      <c r="K21" s="19">
        <f t="shared" si="17"/>
        <v>0.18692779655109462</v>
      </c>
      <c r="L21" s="19">
        <f t="shared" si="17"/>
        <v>4.5139890840209855E-2</v>
      </c>
      <c r="M21" s="3"/>
      <c r="P21" s="6"/>
      <c r="R21" s="3">
        <v>132.22999999999999</v>
      </c>
      <c r="S21" s="3">
        <v>224.35999999999999</v>
      </c>
      <c r="T21" s="3">
        <v>470.98999999999995</v>
      </c>
      <c r="V21" s="3">
        <f t="shared" si="11"/>
        <v>0.75359721599999929</v>
      </c>
      <c r="W21" s="3">
        <f t="shared" si="12"/>
        <v>0.6284637899999983</v>
      </c>
      <c r="X21" s="3">
        <f t="shared" si="13"/>
        <v>0.7870180799999944</v>
      </c>
      <c r="Y21" s="13">
        <f t="shared" si="14"/>
        <v>-0.59992706613018587</v>
      </c>
      <c r="Z21" s="3">
        <f t="shared" si="15"/>
        <v>-0.15740561214005133</v>
      </c>
      <c r="AA21" s="3"/>
    </row>
    <row r="22" spans="2:31">
      <c r="B22" s="6"/>
      <c r="D22" s="3"/>
      <c r="H22" s="3"/>
      <c r="I22" s="3"/>
      <c r="J22" s="3"/>
      <c r="K22" s="3"/>
      <c r="L22" s="3"/>
      <c r="M22" s="3"/>
      <c r="P22" s="6"/>
      <c r="R22" s="3">
        <v>133.28</v>
      </c>
      <c r="S22" s="3">
        <v>226.55</v>
      </c>
      <c r="T22" s="3">
        <v>471.94</v>
      </c>
      <c r="V22" s="3">
        <f t="shared" si="11"/>
        <v>0.86418915000000052</v>
      </c>
      <c r="W22" s="3">
        <f t="shared" si="12"/>
        <v>0.81273984000000021</v>
      </c>
      <c r="X22" s="3">
        <f t="shared" si="13"/>
        <v>0.90001487999999974</v>
      </c>
      <c r="Y22" s="13">
        <f t="shared" si="14"/>
        <v>-0.23519206070486076</v>
      </c>
      <c r="Z22" s="3">
        <f t="shared" si="15"/>
        <v>-0.16660389970983797</v>
      </c>
      <c r="AA22" s="3"/>
    </row>
    <row r="23" spans="2:31">
      <c r="B23" s="7"/>
      <c r="C23" s="5"/>
      <c r="D23" s="13"/>
      <c r="E23" s="5"/>
      <c r="F23" s="5"/>
      <c r="H23" s="3"/>
      <c r="I23" s="3"/>
      <c r="J23" s="3"/>
      <c r="K23" s="3"/>
      <c r="L23" s="3"/>
      <c r="M23" s="3"/>
      <c r="P23" s="6"/>
      <c r="R23" s="3">
        <v>132.44999999999999</v>
      </c>
      <c r="S23" s="3">
        <v>225.35999999999999</v>
      </c>
      <c r="T23" s="3">
        <v>471.02</v>
      </c>
      <c r="V23" s="3">
        <f t="shared" si="11"/>
        <v>0.80354841599999927</v>
      </c>
      <c r="W23" s="3">
        <f t="shared" si="12"/>
        <v>0.66614274999999812</v>
      </c>
      <c r="X23" s="3">
        <f t="shared" si="13"/>
        <v>0.79056431999999788</v>
      </c>
      <c r="Y23" s="13">
        <f t="shared" si="14"/>
        <v>-0.64925431261932065</v>
      </c>
      <c r="Z23" s="3">
        <f t="shared" si="15"/>
        <v>6.0965174766713183E-2</v>
      </c>
      <c r="AA23" s="3"/>
    </row>
    <row r="24" spans="2:31">
      <c r="D24" s="3"/>
      <c r="H24" s="3"/>
      <c r="I24" s="3"/>
      <c r="J24" s="3"/>
      <c r="K24" s="3"/>
      <c r="L24" s="3"/>
      <c r="M24" s="3"/>
      <c r="P24" s="6"/>
      <c r="R24" s="3">
        <v>133.36000000000001</v>
      </c>
      <c r="S24" s="3">
        <v>226.85</v>
      </c>
      <c r="T24" s="3">
        <v>471.98999999999995</v>
      </c>
      <c r="V24" s="3">
        <f t="shared" si="11"/>
        <v>0.87968234999999961</v>
      </c>
      <c r="W24" s="3">
        <f t="shared" si="12"/>
        <v>0.82724096000000258</v>
      </c>
      <c r="X24" s="3">
        <f t="shared" si="13"/>
        <v>0.90600207999999427</v>
      </c>
      <c r="Y24" s="13">
        <f t="shared" si="14"/>
        <v>-0.23863146267158869</v>
      </c>
      <c r="Z24" s="3">
        <f t="shared" si="15"/>
        <v>-0.12224999256663574</v>
      </c>
      <c r="AA24" s="3"/>
    </row>
    <row r="25" spans="2:31" s="22" customFormat="1" ht="18">
      <c r="D25" s="20" t="s">
        <v>37</v>
      </c>
      <c r="H25" s="23"/>
      <c r="I25" s="23"/>
      <c r="J25" s="23"/>
      <c r="K25" s="23"/>
      <c r="L25" s="23"/>
      <c r="M25" s="3"/>
      <c r="O25"/>
      <c r="P25" s="6"/>
      <c r="Q25"/>
      <c r="R25" s="3"/>
      <c r="S25"/>
      <c r="T25"/>
      <c r="U25"/>
      <c r="V25" s="3"/>
      <c r="W25" s="3"/>
      <c r="X25" s="3"/>
      <c r="Y25" s="3"/>
      <c r="Z25" s="3"/>
      <c r="AA25" s="3"/>
      <c r="AE25"/>
    </row>
    <row r="26" spans="2:31">
      <c r="D26" s="3"/>
      <c r="H26" s="3"/>
      <c r="I26" s="3"/>
      <c r="J26" s="3"/>
      <c r="K26" s="3"/>
      <c r="L26" s="3"/>
      <c r="M26" s="3"/>
      <c r="O26" s="24"/>
      <c r="P26" s="24"/>
      <c r="Q26" s="32" t="s">
        <v>38</v>
      </c>
      <c r="R26" s="31">
        <f>AVERAGE(R9:R24)</f>
        <v>132.78187499999999</v>
      </c>
      <c r="S26" s="31">
        <f t="shared" ref="S26:Z26" si="18">AVERAGE(S9:S24)</f>
        <v>225.77000000000004</v>
      </c>
      <c r="T26" s="31">
        <f t="shared" si="18"/>
        <v>471.29937500000005</v>
      </c>
      <c r="U26" s="31"/>
      <c r="V26" s="31">
        <f t="shared" si="18"/>
        <v>0.82469434425000021</v>
      </c>
      <c r="W26" s="31">
        <f t="shared" si="18"/>
        <v>0.72453963437499913</v>
      </c>
      <c r="X26" s="31">
        <f t="shared" si="18"/>
        <v>0.8238221100000015</v>
      </c>
      <c r="Y26" s="31">
        <f t="shared" si="18"/>
        <v>-0.46849412977265115</v>
      </c>
      <c r="Z26" s="31">
        <f t="shared" si="18"/>
        <v>4.2619271119883582E-3</v>
      </c>
      <c r="AA26" s="31" t="s">
        <v>48</v>
      </c>
      <c r="AE26" s="24"/>
    </row>
    <row r="27" spans="2:31" ht="16">
      <c r="D27" s="17">
        <v>128</v>
      </c>
      <c r="E27" s="17">
        <v>206</v>
      </c>
      <c r="F27" s="17">
        <v>464</v>
      </c>
      <c r="G27" s="17"/>
      <c r="H27" s="18" t="s">
        <v>21</v>
      </c>
      <c r="I27" s="18" t="s">
        <v>22</v>
      </c>
      <c r="J27" s="18" t="s">
        <v>23</v>
      </c>
      <c r="K27" s="18" t="s">
        <v>35</v>
      </c>
      <c r="L27" s="18" t="s">
        <v>36</v>
      </c>
      <c r="M27" s="3"/>
      <c r="O27" s="24"/>
      <c r="P27" s="24"/>
      <c r="Q27" s="32" t="s">
        <v>41</v>
      </c>
      <c r="R27" s="31">
        <f>_xlfn.STDEV.S(R9:R24)/(16)^(1/2)</f>
        <v>9.0259896733453221E-2</v>
      </c>
      <c r="S27" s="31">
        <f t="shared" ref="S27:Z27" si="19">_xlfn.STDEV.S(S9:S24)/(16)^(1/2)</f>
        <v>0.24077479103926178</v>
      </c>
      <c r="T27" s="31">
        <f t="shared" si="19"/>
        <v>0.1170059426909572</v>
      </c>
      <c r="U27" s="31"/>
      <c r="V27" s="31">
        <f t="shared" si="19"/>
        <v>1.2134681899844256E-2</v>
      </c>
      <c r="W27" s="31">
        <f t="shared" si="19"/>
        <v>1.5832937769970055E-2</v>
      </c>
      <c r="X27" s="31">
        <f t="shared" si="19"/>
        <v>1.3889722242807224E-2</v>
      </c>
      <c r="Y27" s="31">
        <f t="shared" si="19"/>
        <v>7.2097682996459925E-2</v>
      </c>
      <c r="Z27" s="31">
        <f t="shared" si="19"/>
        <v>3.934210288381098E-2</v>
      </c>
      <c r="AA27" s="25"/>
      <c r="AE27" s="24"/>
    </row>
    <row r="28" spans="2:31">
      <c r="H28" s="3"/>
      <c r="I28" s="3"/>
      <c r="J28" s="3"/>
      <c r="K28" s="3"/>
      <c r="L28" s="3"/>
      <c r="M28" s="3"/>
      <c r="AA28" s="3"/>
    </row>
    <row r="29" spans="2:31">
      <c r="B29" s="6"/>
      <c r="D29" s="3">
        <v>131.38999999999999</v>
      </c>
      <c r="E29" s="3">
        <v>219.17</v>
      </c>
      <c r="F29" s="3">
        <v>468.98</v>
      </c>
      <c r="H29" s="3">
        <f t="shared" ref="H29" si="20">0.0326*(E29-206)+0.00046*(E29-206)^2</f>
        <v>0.50912849399999938</v>
      </c>
      <c r="I29" s="3">
        <f t="shared" ref="I29" si="21">0.127*(D29-128)+0.0051*(D29-128)^2</f>
        <v>0.48913970999999778</v>
      </c>
      <c r="J29" s="3">
        <f t="shared" ref="J29" si="22">0.107*(F29-464)+0.0008*(F29-464)^2</f>
        <v>0.55270032000000202</v>
      </c>
      <c r="K29" s="3">
        <f>1.5*(D29-128-(-0.127+(0.127^2+4*0.0051*H29)^(1/2))/(2*0.0051))/1.8</f>
        <v>-0.10269207777933238</v>
      </c>
      <c r="L29" s="3">
        <f>1.5*(F29-464-(-0.107+SQRT(0.107^2+4*0.0008*H29))/(2*0.0008))/(-2.7)</f>
        <v>-0.21110871128219669</v>
      </c>
      <c r="M29" s="3"/>
      <c r="O29" s="33"/>
      <c r="P29" s="33"/>
      <c r="Q29" s="33" t="s">
        <v>38</v>
      </c>
      <c r="R29" s="34">
        <f>AVERAGE(R9,R11:R19,R21:R24)</f>
        <v>132.86000000000004</v>
      </c>
      <c r="S29" s="34">
        <f t="shared" ref="S29:Z29" si="23">AVERAGE(S9,S11:S19,S21:S24)</f>
        <v>225.7557142857143</v>
      </c>
      <c r="T29" s="34">
        <f t="shared" si="23"/>
        <v>471.32214285714275</v>
      </c>
      <c r="U29" s="34"/>
      <c r="V29" s="34">
        <f t="shared" si="23"/>
        <v>0.82399836628571455</v>
      </c>
      <c r="W29" s="34">
        <f t="shared" si="23"/>
        <v>0.738140125714285</v>
      </c>
      <c r="X29" s="34">
        <f t="shared" si="23"/>
        <v>0.82652458285714425</v>
      </c>
      <c r="Y29" s="34">
        <f t="shared" si="23"/>
        <v>-0.40007729485566312</v>
      </c>
      <c r="Z29" s="34">
        <f t="shared" si="23"/>
        <v>-1.1687657841969457E-2</v>
      </c>
      <c r="AA29" s="34" t="s">
        <v>47</v>
      </c>
      <c r="AE29" s="33"/>
    </row>
    <row r="30" spans="2:31">
      <c r="B30" s="6"/>
      <c r="D30" s="3">
        <v>132.38</v>
      </c>
      <c r="E30" s="3">
        <v>222.33</v>
      </c>
      <c r="F30" s="3">
        <v>470.56</v>
      </c>
      <c r="H30" s="3">
        <f t="shared" ref="H30:H50" si="24">0.0326*(E30-206)+0.00046*(E30-206)^2</f>
        <v>0.65502569400000055</v>
      </c>
      <c r="I30" s="3">
        <f t="shared" ref="I30:I50" si="25">0.127*(D30-128)+0.0051*(D30-128)^2</f>
        <v>0.65410043999999923</v>
      </c>
      <c r="J30" s="3">
        <f t="shared" ref="J30:J50" si="26">0.107*(F30-464)+0.0008*(F30-464)^2</f>
        <v>0.73634688000000026</v>
      </c>
      <c r="K30" s="3">
        <f t="shared" ref="K30:K50" si="27">1.5*(D30-128-(-0.127+(0.127^2+4*0.0051*H30)^(1/2))/(2*0.0051))/1.8</f>
        <v>-4.4905612277975253E-3</v>
      </c>
      <c r="L30" s="3">
        <f t="shared" ref="L30:L50" si="28">1.5*(F30-464-(-0.107+SQRT(0.107^2+4*0.0008*H30))/(2*0.0008))/(-2.7)</f>
        <v>-0.38633969415150737</v>
      </c>
      <c r="M30" s="3"/>
      <c r="O30" s="26"/>
      <c r="P30" s="26"/>
      <c r="Q30" s="33" t="s">
        <v>46</v>
      </c>
      <c r="R30" s="36">
        <f>STDEV(R9,R11:R19,R21:R24)/(14)^(1/2)</f>
        <v>8.331061961514645E-2</v>
      </c>
      <c r="S30" s="36">
        <f>STDEV(S9,S11:S19,S21:S24)/(14)^(1/2)</f>
        <v>0.26799359161953257</v>
      </c>
      <c r="T30" s="36">
        <f>STDEV(T9,T11:T19,T21:T24)/(14)^(1/2)</f>
        <v>0.1256813455845498</v>
      </c>
      <c r="U30" s="36"/>
      <c r="V30" s="36">
        <f>STDEV(V9,V11:V19,V21:V24)/(14)^(1/2)</f>
        <v>1.3499107146822061E-2</v>
      </c>
      <c r="W30" s="36">
        <f>STDEV(W9,W11:W19,W21:W24)/(14)^(1/2)</f>
        <v>1.4676338187237757E-2</v>
      </c>
      <c r="X30" s="36">
        <f>STDEV(X9,X11:X19,X21:X24)/(14)^(1/2)</f>
        <v>1.4924005789534928E-2</v>
      </c>
      <c r="Y30" s="36">
        <f>STDEV(Y9,Y11:Y19,Y21:Y24)/(14)^(1/2)</f>
        <v>6.2246955690601624E-2</v>
      </c>
      <c r="Z30" s="36">
        <f>STDEV(Z9,Z11:Z19,Z21:Z24)/(14)^(1/2)</f>
        <v>4.2572417393437333E-2</v>
      </c>
      <c r="AA30" s="27"/>
      <c r="AE30" s="26"/>
    </row>
    <row r="31" spans="2:31">
      <c r="B31" s="6"/>
      <c r="D31" s="3">
        <v>131.44</v>
      </c>
      <c r="E31" s="3">
        <v>219.45</v>
      </c>
      <c r="F31" s="3">
        <v>468.53</v>
      </c>
      <c r="H31" s="3">
        <f t="shared" si="24"/>
        <v>0.52168514999999949</v>
      </c>
      <c r="I31" s="3">
        <f t="shared" si="25"/>
        <v>0.49723135999999962</v>
      </c>
      <c r="J31" s="3">
        <f t="shared" si="26"/>
        <v>0.50112671999999692</v>
      </c>
      <c r="K31" s="3">
        <f t="shared" si="27"/>
        <v>-0.12513160671400958</v>
      </c>
      <c r="L31" s="3">
        <f t="shared" si="28"/>
        <v>9.984415349782387E-2</v>
      </c>
      <c r="M31" s="3"/>
      <c r="AA31" s="3"/>
    </row>
    <row r="32" spans="2:31">
      <c r="B32" s="6"/>
      <c r="D32" s="3">
        <v>131.86000000000001</v>
      </c>
      <c r="E32" s="3">
        <v>220.64</v>
      </c>
      <c r="F32" s="3">
        <v>468.96</v>
      </c>
      <c r="H32" s="3">
        <f t="shared" si="24"/>
        <v>0.57585561599999935</v>
      </c>
      <c r="I32" s="3">
        <f t="shared" si="25"/>
        <v>0.56620796000000229</v>
      </c>
      <c r="J32" s="3">
        <f t="shared" si="26"/>
        <v>0.55040127999999755</v>
      </c>
      <c r="K32" s="3">
        <f t="shared" si="27"/>
        <v>-4.8238120631384586E-2</v>
      </c>
      <c r="L32" s="3">
        <f t="shared" si="28"/>
        <v>0.12284720288689469</v>
      </c>
      <c r="M32" s="3"/>
      <c r="AA32" s="3"/>
    </row>
    <row r="33" spans="2:31">
      <c r="B33" s="6"/>
      <c r="D33" s="3">
        <v>132.65</v>
      </c>
      <c r="E33" s="3">
        <v>222.17</v>
      </c>
      <c r="F33" s="3">
        <v>469.71</v>
      </c>
      <c r="H33" s="3">
        <f t="shared" si="24"/>
        <v>0.64741769399999938</v>
      </c>
      <c r="I33" s="3">
        <f t="shared" si="25"/>
        <v>0.700824750000001</v>
      </c>
      <c r="J33" s="3">
        <f t="shared" si="26"/>
        <v>0.63705327999999761</v>
      </c>
      <c r="K33" s="3">
        <f t="shared" si="27"/>
        <v>0.25747634989989515</v>
      </c>
      <c r="L33" s="3">
        <f t="shared" si="28"/>
        <v>4.954942797933428E-2</v>
      </c>
      <c r="M33" s="3"/>
      <c r="P33" s="6"/>
      <c r="R33" s="19" t="s">
        <v>44</v>
      </c>
      <c r="V33" s="3"/>
      <c r="W33" s="3"/>
      <c r="X33" s="3"/>
      <c r="Y33" s="3"/>
      <c r="Z33" s="3"/>
      <c r="AA33" s="3"/>
    </row>
    <row r="34" spans="2:31" ht="16">
      <c r="B34" s="6"/>
      <c r="D34" s="3">
        <v>132.24</v>
      </c>
      <c r="E34" s="3">
        <v>222.25</v>
      </c>
      <c r="F34" s="3">
        <v>470</v>
      </c>
      <c r="H34" s="3">
        <f t="shared" si="24"/>
        <v>0.65121874999999996</v>
      </c>
      <c r="I34" s="3">
        <f t="shared" si="25"/>
        <v>0.63016576000000157</v>
      </c>
      <c r="J34" s="3">
        <f t="shared" si="26"/>
        <v>0.67080000000000006</v>
      </c>
      <c r="K34" s="3">
        <f t="shared" si="27"/>
        <v>-0.10267165863955337</v>
      </c>
      <c r="L34" s="3">
        <f t="shared" si="28"/>
        <v>-9.3405107397158058E-2</v>
      </c>
      <c r="M34" s="3"/>
      <c r="P34" s="6"/>
      <c r="R34" s="17">
        <v>128</v>
      </c>
      <c r="S34" s="17">
        <v>206</v>
      </c>
      <c r="T34" s="17">
        <v>464</v>
      </c>
      <c r="U34" s="17"/>
      <c r="V34" s="18" t="s">
        <v>21</v>
      </c>
      <c r="W34" s="18" t="s">
        <v>22</v>
      </c>
      <c r="X34" s="18" t="s">
        <v>23</v>
      </c>
      <c r="Y34" s="18" t="s">
        <v>35</v>
      </c>
      <c r="Z34" s="18" t="s">
        <v>36</v>
      </c>
      <c r="AA34" s="3"/>
    </row>
    <row r="35" spans="2:31">
      <c r="B35" s="6"/>
      <c r="D35" s="3">
        <v>132.72</v>
      </c>
      <c r="E35" s="3">
        <v>223.63</v>
      </c>
      <c r="F35" s="3">
        <v>470.52</v>
      </c>
      <c r="H35" s="3">
        <f t="shared" si="24"/>
        <v>0.71771377399999969</v>
      </c>
      <c r="I35" s="3">
        <f t="shared" si="25"/>
        <v>0.71305983999999978</v>
      </c>
      <c r="J35" s="3">
        <f t="shared" si="26"/>
        <v>0.73164831999999791</v>
      </c>
      <c r="K35" s="3">
        <f t="shared" si="27"/>
        <v>-2.2126262708082784E-2</v>
      </c>
      <c r="L35" s="3">
        <f t="shared" si="28"/>
        <v>-6.597590525026989E-2</v>
      </c>
      <c r="M35" s="3"/>
      <c r="AA35" s="3"/>
    </row>
    <row r="36" spans="2:31">
      <c r="B36" s="6"/>
      <c r="D36" s="3">
        <v>132.78</v>
      </c>
      <c r="E36" s="3">
        <v>223.57</v>
      </c>
      <c r="F36" s="3">
        <v>470.6</v>
      </c>
      <c r="H36" s="3">
        <f t="shared" si="24"/>
        <v>0.71478625399999962</v>
      </c>
      <c r="I36" s="3">
        <f t="shared" si="25"/>
        <v>0.72358684000000029</v>
      </c>
      <c r="J36" s="3">
        <f t="shared" si="26"/>
        <v>0.74104800000000259</v>
      </c>
      <c r="K36" s="3">
        <f t="shared" si="27"/>
        <v>4.1788096486696791E-2</v>
      </c>
      <c r="L36" s="3">
        <f t="shared" si="28"/>
        <v>-0.12429487717453902</v>
      </c>
      <c r="M36" s="3"/>
      <c r="R36" s="3">
        <v>134.63</v>
      </c>
      <c r="S36" s="3">
        <v>230.51000000000002</v>
      </c>
      <c r="T36" s="3">
        <v>473.90000000000003</v>
      </c>
      <c r="V36" s="3">
        <f>0.0326*(S36-206)+0.00046*(S36-206)^2</f>
        <v>1.075366446000001</v>
      </c>
      <c r="W36" s="3">
        <f t="shared" ref="W36" si="29">0.127*(R36-128)+0.0051*(R36-128)^2</f>
        <v>1.0661901899999993</v>
      </c>
      <c r="X36" s="3">
        <f t="shared" ref="X36" si="30">0.107*(T36-464)+0.0008*(T36-464)^2</f>
        <v>1.1377080000000042</v>
      </c>
      <c r="Y36" s="3">
        <f>1.5*(R36-128-(-0.127+(0.127^2+4*0.0051*V36)^(1/2))/(2*0.0051))/1.8</f>
        <v>-3.9241703282137941E-2</v>
      </c>
      <c r="Z36" s="3">
        <f t="shared" ref="Z36" si="31">1.5*(T36-464-(-0.107+SQRT(0.107^2+4*0.0008*V36))/(2*0.0008))/(-2.7)</f>
        <v>-0.28288367007991866</v>
      </c>
      <c r="AA36" s="3"/>
    </row>
    <row r="37" spans="2:31">
      <c r="D37" s="3">
        <v>132.47999999999999</v>
      </c>
      <c r="E37" s="3">
        <v>222.17</v>
      </c>
      <c r="F37" s="3">
        <v>470.04</v>
      </c>
      <c r="H37" s="3">
        <f t="shared" si="24"/>
        <v>0.64741769399999938</v>
      </c>
      <c r="I37" s="3">
        <f t="shared" si="25"/>
        <v>0.6713190399999982</v>
      </c>
      <c r="J37" s="3">
        <f t="shared" si="26"/>
        <v>0.67546528000000239</v>
      </c>
      <c r="K37" s="3">
        <f t="shared" si="27"/>
        <v>0.11580968323321524</v>
      </c>
      <c r="L37" s="3">
        <f t="shared" si="28"/>
        <v>-0.13378390535402176</v>
      </c>
      <c r="M37" s="3"/>
      <c r="R37" s="3">
        <v>134.39999999999998</v>
      </c>
      <c r="S37" s="3">
        <v>231.13</v>
      </c>
      <c r="T37" s="3">
        <v>474.36</v>
      </c>
      <c r="V37" s="3">
        <f t="shared" ref="V37:V51" si="32">0.0326*(S37-206)+0.00046*(S37-206)^2</f>
        <v>1.1097357739999998</v>
      </c>
      <c r="W37" s="3">
        <f t="shared" ref="W37:W51" si="33">0.127*(R37-128)+0.0051*(R37-128)^2</f>
        <v>1.0216959999999955</v>
      </c>
      <c r="X37" s="3">
        <f t="shared" ref="X37:X51" si="34">0.107*(T37-464)+0.0008*(T37-464)^2</f>
        <v>1.1943836800000018</v>
      </c>
      <c r="Y37" s="3">
        <f t="shared" ref="Y37:Y51" si="35">1.5*(R37-128-(-0.127+(0.127^2+4*0.0051*V37)^(1/2))/(2*0.0051))/1.8</f>
        <v>-0.37703600327141668</v>
      </c>
      <c r="Z37" s="3">
        <f t="shared" ref="Z37:Z51" si="36">1.5*(T37-464-(-0.107+SQRT(0.107^2+4*0.0008*V37))/(2*0.0008))/(-2.7)</f>
        <v>-0.38225076860056717</v>
      </c>
      <c r="AA37" s="3"/>
    </row>
    <row r="38" spans="2:31">
      <c r="D38" s="3">
        <v>132.6</v>
      </c>
      <c r="E38" s="3">
        <v>222.71</v>
      </c>
      <c r="F38" s="3">
        <v>470.29</v>
      </c>
      <c r="H38" s="3">
        <f t="shared" si="24"/>
        <v>0.67318908600000027</v>
      </c>
      <c r="I38" s="3">
        <f t="shared" si="25"/>
        <v>0.69211599999999907</v>
      </c>
      <c r="J38" s="3">
        <f t="shared" si="26"/>
        <v>0.7046812800000023</v>
      </c>
      <c r="K38" s="3">
        <f t="shared" si="27"/>
        <v>9.0979098291437133E-2</v>
      </c>
      <c r="L38" s="3">
        <f t="shared" si="28"/>
        <v>-0.14972960627115295</v>
      </c>
      <c r="M38" s="3"/>
      <c r="O38" s="24"/>
      <c r="P38" s="24"/>
      <c r="Q38" s="24"/>
      <c r="R38" s="25">
        <v>130.07</v>
      </c>
      <c r="S38" s="25">
        <v>225.82999999999998</v>
      </c>
      <c r="T38" s="25">
        <v>467.72</v>
      </c>
      <c r="U38" s="24"/>
      <c r="V38" s="25">
        <f t="shared" si="32"/>
        <v>0.82734329399999917</v>
      </c>
      <c r="W38" s="25">
        <f t="shared" si="33"/>
        <v>0.28474298999999897</v>
      </c>
      <c r="X38" s="25">
        <f t="shared" si="34"/>
        <v>0.40911072000000304</v>
      </c>
      <c r="Y38" s="25">
        <f t="shared" si="35"/>
        <v>-2.7421360674817099</v>
      </c>
      <c r="Z38" s="25">
        <f t="shared" si="36"/>
        <v>2.0057903305460436</v>
      </c>
      <c r="AA38" s="3"/>
      <c r="AE38" s="24"/>
    </row>
    <row r="39" spans="2:31">
      <c r="B39" s="2"/>
      <c r="D39" s="3">
        <v>132.21</v>
      </c>
      <c r="E39" s="3">
        <v>222.12</v>
      </c>
      <c r="F39" s="3">
        <v>469.81</v>
      </c>
      <c r="H39" s="3">
        <f t="shared" si="24"/>
        <v>0.64504502400000019</v>
      </c>
      <c r="I39" s="3">
        <f t="shared" si="25"/>
        <v>0.62506291000000136</v>
      </c>
      <c r="J39" s="3">
        <f t="shared" si="26"/>
        <v>0.64867488000000029</v>
      </c>
      <c r="K39" s="3">
        <f t="shared" si="27"/>
        <v>-9.7641632262525452E-2</v>
      </c>
      <c r="L39" s="3">
        <f t="shared" si="28"/>
        <v>-1.7343845287738604E-2</v>
      </c>
      <c r="M39" s="3"/>
      <c r="R39" s="3">
        <v>135.25</v>
      </c>
      <c r="S39" s="3">
        <v>232.73</v>
      </c>
      <c r="T39" s="3">
        <v>474.78000000000003</v>
      </c>
      <c r="V39" s="3">
        <f t="shared" si="32"/>
        <v>1.2000647339999992</v>
      </c>
      <c r="W39" s="3">
        <f t="shared" si="33"/>
        <v>1.18881875</v>
      </c>
      <c r="X39" s="3">
        <f t="shared" si="34"/>
        <v>1.2464267200000037</v>
      </c>
      <c r="Y39" s="3">
        <f t="shared" si="35"/>
        <v>-4.6570689718788603E-2</v>
      </c>
      <c r="Z39" s="3">
        <f t="shared" si="36"/>
        <v>-0.20780084835330312</v>
      </c>
      <c r="AA39" s="3"/>
    </row>
    <row r="40" spans="2:31">
      <c r="D40" s="3">
        <v>132.29</v>
      </c>
      <c r="E40" s="3">
        <v>223.1</v>
      </c>
      <c r="F40" s="3">
        <v>470.05</v>
      </c>
      <c r="H40" s="3">
        <f t="shared" si="24"/>
        <v>0.6919685999999996</v>
      </c>
      <c r="I40" s="3">
        <f t="shared" si="25"/>
        <v>0.63869090999999867</v>
      </c>
      <c r="J40" s="3">
        <f t="shared" si="26"/>
        <v>0.67663200000000134</v>
      </c>
      <c r="K40" s="3">
        <f t="shared" si="27"/>
        <v>-0.25762705236398381</v>
      </c>
      <c r="L40" s="3">
        <f t="shared" si="28"/>
        <v>7.2957392257199466E-2</v>
      </c>
      <c r="M40" s="3"/>
      <c r="R40" s="3">
        <v>135.05000000000001</v>
      </c>
      <c r="S40" s="3">
        <v>233</v>
      </c>
      <c r="T40" s="3">
        <v>474.61</v>
      </c>
      <c r="V40" s="3">
        <f t="shared" si="32"/>
        <v>1.2155399999999998</v>
      </c>
      <c r="W40" s="3">
        <f t="shared" si="33"/>
        <v>1.1488327500000022</v>
      </c>
      <c r="X40" s="3">
        <f t="shared" si="34"/>
        <v>1.2253276800000015</v>
      </c>
      <c r="Y40" s="3">
        <f t="shared" si="35"/>
        <v>-0.27710738209532887</v>
      </c>
      <c r="Z40" s="3">
        <f t="shared" si="36"/>
        <v>-4.388246891619059E-2</v>
      </c>
      <c r="AA40" s="3"/>
    </row>
    <row r="41" spans="2:31">
      <c r="D41" s="3">
        <v>131.80000000000001</v>
      </c>
      <c r="E41" s="3">
        <v>221.03</v>
      </c>
      <c r="F41" s="3">
        <v>469.13</v>
      </c>
      <c r="H41" s="3">
        <f t="shared" si="24"/>
        <v>0.59389241400000004</v>
      </c>
      <c r="I41" s="3">
        <f t="shared" si="25"/>
        <v>0.55624400000000196</v>
      </c>
      <c r="J41" s="3">
        <f t="shared" si="26"/>
        <v>0.56996351999999939</v>
      </c>
      <c r="K41" s="3">
        <f t="shared" si="27"/>
        <v>-0.18796723243758473</v>
      </c>
      <c r="L41" s="3">
        <f t="shared" si="28"/>
        <v>0.11522387144648347</v>
      </c>
      <c r="M41" s="3"/>
      <c r="O41" s="24"/>
      <c r="P41" s="24"/>
      <c r="Q41" s="24"/>
      <c r="R41" s="25">
        <v>133.49</v>
      </c>
      <c r="S41" s="25">
        <v>230.03</v>
      </c>
      <c r="T41" s="25">
        <v>470.63</v>
      </c>
      <c r="U41" s="24"/>
      <c r="V41" s="25">
        <f t="shared" si="32"/>
        <v>1.049000814</v>
      </c>
      <c r="W41" s="25">
        <f t="shared" si="33"/>
        <v>0.85094451000000171</v>
      </c>
      <c r="X41" s="25">
        <f t="shared" si="34"/>
        <v>0.74457551999999949</v>
      </c>
      <c r="Y41" s="25">
        <f t="shared" si="35"/>
        <v>-0.8762288380373332</v>
      </c>
      <c r="Z41" s="25">
        <f t="shared" si="36"/>
        <v>1.4135752873890004</v>
      </c>
      <c r="AA41" s="3"/>
      <c r="AE41" s="24"/>
    </row>
    <row r="42" spans="2:31">
      <c r="D42" s="3">
        <v>132.1</v>
      </c>
      <c r="E42" s="3">
        <v>222.28</v>
      </c>
      <c r="F42" s="3">
        <v>469.43</v>
      </c>
      <c r="H42" s="3">
        <f t="shared" si="24"/>
        <v>0.65264566400000001</v>
      </c>
      <c r="I42" s="3">
        <f t="shared" si="25"/>
        <v>0.60643099999999905</v>
      </c>
      <c r="J42" s="3">
        <f t="shared" si="26"/>
        <v>0.60459792000000079</v>
      </c>
      <c r="K42" s="3">
        <f t="shared" si="27"/>
        <v>-0.22626991927860624</v>
      </c>
      <c r="L42" s="3">
        <f t="shared" si="28"/>
        <v>0.23007541961969499</v>
      </c>
      <c r="M42" s="3"/>
      <c r="R42" s="3">
        <v>134.66999999999999</v>
      </c>
      <c r="S42" s="3">
        <v>229.84</v>
      </c>
      <c r="T42" s="3">
        <v>473.5</v>
      </c>
      <c r="V42" s="3">
        <f t="shared" si="32"/>
        <v>1.0386229760000001</v>
      </c>
      <c r="W42" s="3">
        <f t="shared" si="33"/>
        <v>1.0739833899999975</v>
      </c>
      <c r="X42" s="3">
        <f t="shared" si="34"/>
        <v>1.0887</v>
      </c>
      <c r="Y42" s="3">
        <f t="shared" si="35"/>
        <v>0.15180970667345658</v>
      </c>
      <c r="Z42" s="3">
        <f t="shared" si="36"/>
        <v>-0.22827830364753035</v>
      </c>
      <c r="AA42" s="3"/>
    </row>
    <row r="43" spans="2:31">
      <c r="D43" s="3">
        <v>132.66</v>
      </c>
      <c r="E43" s="3">
        <v>223.38</v>
      </c>
      <c r="F43" s="3">
        <v>470.35</v>
      </c>
      <c r="H43" s="3">
        <f t="shared" si="24"/>
        <v>0.70553762399999975</v>
      </c>
      <c r="I43" s="3">
        <f t="shared" si="25"/>
        <v>0.70256955999999937</v>
      </c>
      <c r="J43" s="3">
        <f t="shared" si="26"/>
        <v>0.71170800000000267</v>
      </c>
      <c r="K43" s="3">
        <f t="shared" si="27"/>
        <v>-1.4164501593186458E-2</v>
      </c>
      <c r="L43" s="3">
        <f t="shared" si="28"/>
        <v>-2.9269548685560112E-2</v>
      </c>
      <c r="M43" s="3"/>
      <c r="O43" s="24"/>
      <c r="P43" s="24"/>
      <c r="Q43" s="24"/>
      <c r="R43" s="25">
        <v>132.69999999999999</v>
      </c>
      <c r="S43" s="25">
        <v>228</v>
      </c>
      <c r="T43" s="25">
        <v>470.63</v>
      </c>
      <c r="U43" s="24"/>
      <c r="V43" s="25">
        <f t="shared" si="32"/>
        <v>0.93984000000000001</v>
      </c>
      <c r="W43" s="25">
        <f t="shared" si="33"/>
        <v>0.70955899999999805</v>
      </c>
      <c r="X43" s="25">
        <f t="shared" si="34"/>
        <v>0.74457551999999949</v>
      </c>
      <c r="Y43" s="25">
        <f t="shared" si="35"/>
        <v>-1.0578073628762397</v>
      </c>
      <c r="Z43" s="25">
        <f t="shared" si="36"/>
        <v>0.9122001026078338</v>
      </c>
      <c r="AA43" s="3"/>
      <c r="AE43" s="24"/>
    </row>
    <row r="44" spans="2:31">
      <c r="D44" s="3">
        <v>132.02000000000001</v>
      </c>
      <c r="E44" s="3">
        <v>221.8</v>
      </c>
      <c r="F44" s="3">
        <v>469.51</v>
      </c>
      <c r="H44" s="3">
        <f t="shared" si="24"/>
        <v>0.62991440000000054</v>
      </c>
      <c r="I44" s="3">
        <f t="shared" si="25"/>
        <v>0.59295804000000174</v>
      </c>
      <c r="J44" s="3">
        <f t="shared" si="26"/>
        <v>0.61385807999999897</v>
      </c>
      <c r="K44" s="3">
        <f t="shared" si="27"/>
        <v>-0.18210291692969838</v>
      </c>
      <c r="L44" s="3">
        <f t="shared" si="28"/>
        <v>7.6946638177764162E-2</v>
      </c>
      <c r="M44" s="3"/>
      <c r="R44" s="3">
        <v>134.62</v>
      </c>
      <c r="S44" s="3">
        <v>228.34</v>
      </c>
      <c r="T44" s="3">
        <v>471.05</v>
      </c>
      <c r="V44" s="3">
        <f t="shared" si="32"/>
        <v>0.95785877600000013</v>
      </c>
      <c r="W44" s="3">
        <f t="shared" si="33"/>
        <v>1.0642444400000008</v>
      </c>
      <c r="X44" s="3">
        <f t="shared" si="34"/>
        <v>0.79411200000000126</v>
      </c>
      <c r="Y44" s="3">
        <f t="shared" si="35"/>
        <v>0.46248134230702098</v>
      </c>
      <c r="Z44" s="3">
        <f t="shared" si="36"/>
        <v>0.76204103562350212</v>
      </c>
      <c r="AA44" s="3"/>
    </row>
    <row r="45" spans="2:31">
      <c r="D45" s="3">
        <v>132.53</v>
      </c>
      <c r="E45" s="3">
        <v>222.53</v>
      </c>
      <c r="F45" s="3">
        <v>469.98</v>
      </c>
      <c r="H45" s="3">
        <f t="shared" si="24"/>
        <v>0.66456881400000001</v>
      </c>
      <c r="I45" s="3">
        <f t="shared" si="25"/>
        <v>0.67996659000000015</v>
      </c>
      <c r="J45" s="3">
        <f t="shared" si="26"/>
        <v>0.66846832000000211</v>
      </c>
      <c r="K45" s="3">
        <f t="shared" si="27"/>
        <v>7.4277130142261047E-2</v>
      </c>
      <c r="L45" s="3">
        <f t="shared" si="28"/>
        <v>-1.8589062340323734E-2</v>
      </c>
      <c r="M45" s="3"/>
      <c r="R45" s="3">
        <v>135.04999999999998</v>
      </c>
      <c r="S45" s="3">
        <v>231.4</v>
      </c>
      <c r="T45" s="3">
        <v>473.51</v>
      </c>
      <c r="V45" s="3">
        <f t="shared" si="32"/>
        <v>1.1248136000000002</v>
      </c>
      <c r="W45" s="3">
        <f t="shared" si="33"/>
        <v>1.1488327499999966</v>
      </c>
      <c r="X45" s="3">
        <f t="shared" si="34"/>
        <v>1.0899220799999989</v>
      </c>
      <c r="Y45" s="3">
        <f t="shared" si="35"/>
        <v>0.10094171443959594</v>
      </c>
      <c r="Z45" s="3">
        <f t="shared" si="36"/>
        <v>0.15831059880848208</v>
      </c>
      <c r="AA45" s="3"/>
    </row>
    <row r="46" spans="2:31">
      <c r="D46" s="3">
        <v>131.68</v>
      </c>
      <c r="E46" s="3">
        <v>220.26</v>
      </c>
      <c r="F46" s="3">
        <v>468.99</v>
      </c>
      <c r="H46" s="3">
        <f t="shared" si="24"/>
        <v>0.55841589599999952</v>
      </c>
      <c r="I46" s="3">
        <f t="shared" si="25"/>
        <v>0.53642624000000116</v>
      </c>
      <c r="J46" s="3">
        <f t="shared" si="26"/>
        <v>0.55385008000000113</v>
      </c>
      <c r="K46" s="3">
        <f t="shared" si="27"/>
        <v>-0.11091448047129729</v>
      </c>
      <c r="L46" s="3">
        <f t="shared" si="28"/>
        <v>2.2054060173439062E-2</v>
      </c>
      <c r="M46" s="3"/>
      <c r="R46" s="3">
        <v>134.95999999999998</v>
      </c>
      <c r="S46" s="3">
        <v>230.22</v>
      </c>
      <c r="T46" s="3">
        <v>473.73</v>
      </c>
      <c r="V46" s="3">
        <f t="shared" si="32"/>
        <v>1.0594118639999999</v>
      </c>
      <c r="W46" s="3">
        <f t="shared" si="33"/>
        <v>1.130972159999996</v>
      </c>
      <c r="X46" s="3">
        <f t="shared" si="34"/>
        <v>1.1168483200000023</v>
      </c>
      <c r="Y46" s="3">
        <f t="shared" si="35"/>
        <v>0.30404940486721266</v>
      </c>
      <c r="Z46" s="3">
        <f t="shared" si="36"/>
        <v>-0.26113945988706827</v>
      </c>
      <c r="AA46" s="3"/>
    </row>
    <row r="47" spans="2:31">
      <c r="D47" s="3">
        <v>131.19</v>
      </c>
      <c r="E47" s="3">
        <v>219.77</v>
      </c>
      <c r="F47" s="3">
        <v>468.42</v>
      </c>
      <c r="H47" s="3">
        <f t="shared" si="24"/>
        <v>0.53612393400000047</v>
      </c>
      <c r="I47" s="3">
        <f t="shared" si="25"/>
        <v>0.45702810999999965</v>
      </c>
      <c r="J47" s="3">
        <f t="shared" si="26"/>
        <v>0.4885691200000018</v>
      </c>
      <c r="K47" s="3">
        <f t="shared" si="27"/>
        <v>-0.40680214249799174</v>
      </c>
      <c r="L47" s="3">
        <f t="shared" si="28"/>
        <v>0.23092913605655438</v>
      </c>
      <c r="M47" s="3"/>
      <c r="O47" s="24"/>
      <c r="P47" s="24"/>
      <c r="Q47" s="24"/>
      <c r="R47" s="25">
        <v>133.79000000000002</v>
      </c>
      <c r="S47" s="25">
        <v>231.87</v>
      </c>
      <c r="T47" s="25">
        <v>473.13</v>
      </c>
      <c r="U47" s="24"/>
      <c r="V47" s="25">
        <f t="shared" si="32"/>
        <v>1.1512201740000001</v>
      </c>
      <c r="W47" s="25">
        <f t="shared" si="33"/>
        <v>0.90630291000000385</v>
      </c>
      <c r="X47" s="25">
        <f t="shared" si="34"/>
        <v>1.0435955199999993</v>
      </c>
      <c r="Y47" s="25">
        <f t="shared" si="35"/>
        <v>-1.0599990353328947</v>
      </c>
      <c r="Z47" s="25">
        <f t="shared" si="36"/>
        <v>0.48884415213745014</v>
      </c>
      <c r="AA47" s="3"/>
      <c r="AE47" s="24"/>
    </row>
    <row r="48" spans="2:31">
      <c r="D48" s="3">
        <v>131.87</v>
      </c>
      <c r="E48" s="3">
        <v>222.16</v>
      </c>
      <c r="F48" s="3">
        <v>469.39</v>
      </c>
      <c r="H48" s="3">
        <f t="shared" si="24"/>
        <v>0.64694297599999984</v>
      </c>
      <c r="I48" s="3">
        <f t="shared" si="25"/>
        <v>0.56787219000000078</v>
      </c>
      <c r="J48" s="3">
        <f t="shared" si="26"/>
        <v>0.59997167999999845</v>
      </c>
      <c r="K48" s="3">
        <f t="shared" si="27"/>
        <v>-0.39021378043820293</v>
      </c>
      <c r="L48" s="3">
        <f t="shared" si="28"/>
        <v>0.22505903776856237</v>
      </c>
      <c r="M48" s="3"/>
      <c r="R48" s="3">
        <v>135.41999999999999</v>
      </c>
      <c r="S48" s="3">
        <v>232.34</v>
      </c>
      <c r="T48" s="3">
        <v>474.05</v>
      </c>
      <c r="V48" s="3">
        <f t="shared" si="32"/>
        <v>1.1778299759999999</v>
      </c>
      <c r="W48" s="3">
        <f t="shared" si="33"/>
        <v>1.2231276399999975</v>
      </c>
      <c r="X48" s="3">
        <f t="shared" si="34"/>
        <v>1.1561520000000014</v>
      </c>
      <c r="Y48" s="3">
        <f t="shared" si="35"/>
        <v>0.18730018777313986</v>
      </c>
      <c r="Z48" s="3">
        <f t="shared" si="36"/>
        <v>9.773776530788246E-2</v>
      </c>
      <c r="AA48" s="3"/>
    </row>
    <row r="49" spans="3:31">
      <c r="D49" s="3">
        <v>132.86000000000001</v>
      </c>
      <c r="E49" s="3">
        <v>223.95</v>
      </c>
      <c r="F49" s="3">
        <v>470.75</v>
      </c>
      <c r="H49" s="3">
        <f t="shared" si="24"/>
        <v>0.73338314999999932</v>
      </c>
      <c r="I49" s="3">
        <f t="shared" si="25"/>
        <v>0.73767996000000247</v>
      </c>
      <c r="J49" s="3">
        <f t="shared" si="26"/>
        <v>0.75869999999999993</v>
      </c>
      <c r="K49" s="3">
        <f t="shared" si="27"/>
        <v>2.029311147570138E-2</v>
      </c>
      <c r="L49" s="3">
        <f t="shared" si="28"/>
        <v>-0.11957134795509243</v>
      </c>
      <c r="M49" s="3"/>
      <c r="O49" s="24"/>
      <c r="P49" s="24"/>
      <c r="Q49" s="24"/>
      <c r="R49" s="25">
        <v>131.99</v>
      </c>
      <c r="S49" s="25">
        <v>227.70999999999998</v>
      </c>
      <c r="T49" s="25">
        <v>469.67</v>
      </c>
      <c r="U49" s="24"/>
      <c r="V49" s="25">
        <f t="shared" si="32"/>
        <v>0.92455508599999892</v>
      </c>
      <c r="W49" s="25">
        <f t="shared" si="33"/>
        <v>0.58792251000000151</v>
      </c>
      <c r="X49" s="25">
        <f t="shared" si="34"/>
        <v>0.63240912000000182</v>
      </c>
      <c r="Y49" s="25">
        <f t="shared" si="35"/>
        <v>-1.5815308415897547</v>
      </c>
      <c r="Z49" s="25">
        <f t="shared" si="36"/>
        <v>1.3748484938298864</v>
      </c>
      <c r="AA49" s="3"/>
      <c r="AE49" s="24"/>
    </row>
    <row r="50" spans="3:31">
      <c r="D50" s="3">
        <v>131.99</v>
      </c>
      <c r="E50" s="3">
        <v>221.02</v>
      </c>
      <c r="F50" s="3">
        <v>469.23</v>
      </c>
      <c r="H50" s="3">
        <f t="shared" si="24"/>
        <v>0.59342818400000041</v>
      </c>
      <c r="I50" s="3">
        <f t="shared" si="25"/>
        <v>0.58792251000000151</v>
      </c>
      <c r="J50" s="3">
        <f t="shared" si="26"/>
        <v>0.58149232000000206</v>
      </c>
      <c r="K50" s="3">
        <f t="shared" si="27"/>
        <v>-2.7331809898341053E-2</v>
      </c>
      <c r="L50" s="3">
        <f t="shared" si="28"/>
        <v>5.7436075303378187E-2</v>
      </c>
      <c r="M50" s="3"/>
      <c r="O50" s="24"/>
      <c r="P50" s="24"/>
      <c r="Q50" s="24"/>
      <c r="R50" s="25">
        <v>132.76999999999998</v>
      </c>
      <c r="S50" s="25">
        <v>227.73</v>
      </c>
      <c r="T50" s="25">
        <v>470.96</v>
      </c>
      <c r="U50" s="24"/>
      <c r="V50" s="25">
        <f t="shared" si="32"/>
        <v>0.92560673399999938</v>
      </c>
      <c r="W50" s="25">
        <f t="shared" si="33"/>
        <v>0.72182978999999681</v>
      </c>
      <c r="X50" s="25">
        <f t="shared" si="34"/>
        <v>0.78347327999999761</v>
      </c>
      <c r="Y50" s="25">
        <f t="shared" si="35"/>
        <v>-0.93621521061843993</v>
      </c>
      <c r="Z50" s="25">
        <f t="shared" si="36"/>
        <v>0.66304900341523199</v>
      </c>
      <c r="AA50" s="3"/>
      <c r="AE50" s="24"/>
    </row>
    <row r="51" spans="3:31">
      <c r="H51" s="3"/>
      <c r="I51" s="3"/>
      <c r="J51" s="3"/>
      <c r="K51" s="3"/>
      <c r="L51" s="3"/>
      <c r="M51" s="3"/>
      <c r="R51" s="3">
        <v>134.35000000000002</v>
      </c>
      <c r="S51" s="3">
        <v>231.45</v>
      </c>
      <c r="T51" s="3">
        <v>473.67999999999995</v>
      </c>
      <c r="V51" s="3">
        <f t="shared" si="32"/>
        <v>1.1276131499999993</v>
      </c>
      <c r="W51" s="3">
        <f t="shared" si="33"/>
        <v>1.0120947500000044</v>
      </c>
      <c r="X51" s="3">
        <f t="shared" si="34"/>
        <v>1.1107219199999938</v>
      </c>
      <c r="Y51" s="3">
        <f t="shared" si="35"/>
        <v>-0.49418933093341666</v>
      </c>
      <c r="Z51" s="3">
        <f t="shared" si="36"/>
        <v>7.6542844886364994E-2</v>
      </c>
      <c r="AA51" s="3"/>
    </row>
    <row r="52" spans="3:31">
      <c r="C52" s="2" t="s">
        <v>38</v>
      </c>
      <c r="D52" s="19">
        <f>AVERAGE(D29:D50)</f>
        <v>132.16999999999999</v>
      </c>
      <c r="E52" s="19">
        <f t="shared" ref="E52:L52" si="37">AVERAGE(E29:E50)</f>
        <v>221.88590909090911</v>
      </c>
      <c r="F52" s="19">
        <f t="shared" si="37"/>
        <v>469.69227272727272</v>
      </c>
      <c r="G52" s="19"/>
      <c r="H52" s="19">
        <f>AVERAGE(H29:H50)</f>
        <v>0.63478658572727265</v>
      </c>
      <c r="I52" s="19">
        <f t="shared" si="37"/>
        <v>0.61939107818181838</v>
      </c>
      <c r="J52" s="19">
        <f t="shared" si="37"/>
        <v>0.63535260363636403</v>
      </c>
      <c r="K52" s="19">
        <f t="shared" si="37"/>
        <v>-7.7534649379198711E-2</v>
      </c>
      <c r="L52" s="19">
        <f t="shared" si="37"/>
        <v>-2.1131452719287095E-3</v>
      </c>
      <c r="M52" s="3"/>
      <c r="R52" s="3"/>
      <c r="V52" s="3"/>
      <c r="W52" s="3"/>
      <c r="X52" s="3"/>
      <c r="Y52" s="3"/>
      <c r="Z52" s="3"/>
    </row>
    <row r="53" spans="3:31">
      <c r="C53" s="2" t="s">
        <v>41</v>
      </c>
      <c r="D53" s="19">
        <f>_xlfn.STDEV.S(D29:D50)/(22)^(1/2)</f>
        <v>0.10215640330361456</v>
      </c>
      <c r="E53" s="19">
        <f t="shared" ref="E53:L53" si="38">_xlfn.STDEV.S(E29:E50)/(22)^(1/2)</f>
        <v>0.29124204768952044</v>
      </c>
      <c r="F53" s="19">
        <f t="shared" si="38"/>
        <v>0.14594657715922818</v>
      </c>
      <c r="G53" s="19"/>
      <c r="H53" s="19">
        <f t="shared" si="38"/>
        <v>1.3662141627496707E-2</v>
      </c>
      <c r="I53" s="19">
        <f t="shared" si="38"/>
        <v>1.7221105397355625E-2</v>
      </c>
      <c r="J53" s="19">
        <f t="shared" si="38"/>
        <v>1.6930663413398567E-2</v>
      </c>
      <c r="K53" s="19">
        <f t="shared" si="38"/>
        <v>3.385689251405255E-2</v>
      </c>
      <c r="L53" s="19">
        <f t="shared" si="38"/>
        <v>3.260369358549179E-2</v>
      </c>
      <c r="M53" s="3"/>
      <c r="O53" s="24"/>
      <c r="P53" s="24"/>
      <c r="Q53" s="32" t="s">
        <v>38</v>
      </c>
      <c r="R53" s="31">
        <f>AVERAGE(R36:R51)</f>
        <v>133.95062499999997</v>
      </c>
      <c r="S53" s="31">
        <f t="shared" ref="S53:Z53" si="39">AVERAGE(S36:S51)</f>
        <v>230.13312499999998</v>
      </c>
      <c r="T53" s="31">
        <f t="shared" si="39"/>
        <v>472.49437500000005</v>
      </c>
      <c r="U53" s="31"/>
      <c r="V53" s="31">
        <f t="shared" si="39"/>
        <v>1.0565264623749997</v>
      </c>
      <c r="W53" s="31">
        <f t="shared" si="39"/>
        <v>0.94625590812499949</v>
      </c>
      <c r="X53" s="31">
        <f t="shared" si="39"/>
        <v>0.96987763000000071</v>
      </c>
      <c r="Y53" s="31">
        <f t="shared" si="39"/>
        <v>-0.51759250682356472</v>
      </c>
      <c r="Z53" s="31">
        <f t="shared" si="39"/>
        <v>0.4091690059416937</v>
      </c>
      <c r="AA53" s="24"/>
      <c r="AE53" s="24"/>
    </row>
    <row r="54" spans="3:31">
      <c r="M54" s="3"/>
      <c r="O54" s="24"/>
      <c r="P54" s="24"/>
      <c r="Q54" s="32" t="s">
        <v>41</v>
      </c>
      <c r="R54" s="31">
        <f>_xlfn.STDEV.S(R36:R51)/(16)^(1/2)</f>
        <v>0.36038922101666671</v>
      </c>
      <c r="S54" s="31">
        <f t="shared" ref="S54:Z54" si="40">_xlfn.STDEV.S(S36:S51)/(16)^(1/2)</f>
        <v>0.52184665591691559</v>
      </c>
      <c r="T54" s="31">
        <f t="shared" si="40"/>
        <v>0.52089503801149806</v>
      </c>
      <c r="U54" s="31"/>
      <c r="V54" s="31">
        <f t="shared" si="40"/>
        <v>2.8379165690577617E-2</v>
      </c>
      <c r="W54" s="31">
        <f t="shared" si="40"/>
        <v>6.4207038488708595E-2</v>
      </c>
      <c r="X54" s="31">
        <f t="shared" si="40"/>
        <v>6.21124739513364E-2</v>
      </c>
      <c r="Y54" s="31">
        <f t="shared" si="40"/>
        <v>0.20879092940572361</v>
      </c>
      <c r="Z54" s="31">
        <f t="shared" si="40"/>
        <v>0.17977222023256731</v>
      </c>
      <c r="AA54" s="24"/>
      <c r="AE54" s="24"/>
    </row>
    <row r="55" spans="3:31">
      <c r="M55" s="3"/>
      <c r="Q55" s="2"/>
      <c r="R55" s="19"/>
      <c r="S55" s="19"/>
      <c r="T55" s="19"/>
      <c r="U55" s="19"/>
      <c r="V55" s="19"/>
      <c r="W55" s="19"/>
      <c r="X55" s="19"/>
      <c r="Y55" s="19"/>
      <c r="Z55" s="19"/>
    </row>
    <row r="56" spans="3:31">
      <c r="M56" s="3"/>
      <c r="O56" s="33"/>
      <c r="P56" s="33"/>
      <c r="Q56" s="33" t="s">
        <v>38</v>
      </c>
      <c r="R56" s="34">
        <f>AVERAGE(R36:R37,R39:R40,R42,R44:R46,R48,R51)</f>
        <v>134.84</v>
      </c>
      <c r="S56" s="34">
        <f t="shared" ref="S56:T56" si="41">AVERAGE(S36:S37,S39:S40,S42,S44:S46,S48,S51)</f>
        <v>231.096</v>
      </c>
      <c r="T56" s="34">
        <f t="shared" si="41"/>
        <v>473.71699999999998</v>
      </c>
      <c r="U56" s="34"/>
      <c r="V56" s="34">
        <f>AVERAGE(V36:V37,V39:V40,V42,V44:V46,V48,V51)</f>
        <v>1.1086857295999999</v>
      </c>
      <c r="W56" s="34">
        <f t="shared" ref="W56:Z56" si="42">AVERAGE(W36:W37,W39:W40,W42,W44:W46,W48,W51)</f>
        <v>1.107879281999999</v>
      </c>
      <c r="X56" s="34">
        <f t="shared" si="42"/>
        <v>1.1160302400000008</v>
      </c>
      <c r="Y56" s="34">
        <f t="shared" si="42"/>
        <v>-2.7562753240662598E-3</v>
      </c>
      <c r="Z56" s="34">
        <f t="shared" si="42"/>
        <v>-3.1160327485834655E-2</v>
      </c>
      <c r="AA56" s="33"/>
      <c r="AE56" s="33"/>
    </row>
    <row r="57" spans="3:31" s="22" customFormat="1" ht="18">
      <c r="D57" s="20" t="s">
        <v>39</v>
      </c>
      <c r="H57" s="23"/>
      <c r="I57" s="23"/>
      <c r="J57" s="23"/>
      <c r="K57" s="23"/>
      <c r="L57" s="23"/>
      <c r="M57" s="3"/>
      <c r="O57" s="33"/>
      <c r="P57" s="33"/>
      <c r="Q57" s="33" t="s">
        <v>46</v>
      </c>
      <c r="R57" s="36">
        <f>STDEV(R36:R37,R39:R40,R42,R44:R46,R48,R51)/(10)^(1/2)</f>
        <v>0.11363684848381317</v>
      </c>
      <c r="S57" s="36">
        <f t="shared" ref="S57:Z57" si="43">STDEV(S36:S37,S39:S40,S42,S44:S46,S48,S51)/(10)^(1/2)</f>
        <v>0.4514844650951142</v>
      </c>
      <c r="T57" s="36">
        <f t="shared" si="43"/>
        <v>0.32811938884091285</v>
      </c>
      <c r="U57" s="36"/>
      <c r="V57" s="36">
        <f t="shared" si="43"/>
        <v>2.5025318349181584E-2</v>
      </c>
      <c r="W57" s="36">
        <f t="shared" si="43"/>
        <v>2.2389030445974852E-2</v>
      </c>
      <c r="X57" s="36">
        <f t="shared" si="43"/>
        <v>3.9757164783881797E-2</v>
      </c>
      <c r="Y57" s="36">
        <f t="shared" si="43"/>
        <v>9.6692658766499504E-2</v>
      </c>
      <c r="Z57" s="36">
        <f t="shared" si="43"/>
        <v>0.10556836065497598</v>
      </c>
      <c r="AA57" s="33"/>
      <c r="AE57" s="33"/>
    </row>
    <row r="58" spans="3:31">
      <c r="D58" s="3"/>
      <c r="H58" s="3"/>
      <c r="I58" s="3"/>
      <c r="J58" s="3"/>
      <c r="K58" s="3"/>
      <c r="L58" s="3"/>
      <c r="M58" s="3"/>
    </row>
    <row r="59" spans="3:31" ht="16">
      <c r="D59" s="17">
        <v>128</v>
      </c>
      <c r="E59" s="17">
        <v>206</v>
      </c>
      <c r="F59" s="17">
        <v>464</v>
      </c>
      <c r="G59" s="17"/>
      <c r="H59" s="18" t="s">
        <v>21</v>
      </c>
      <c r="I59" s="18" t="s">
        <v>22</v>
      </c>
      <c r="J59" s="18" t="s">
        <v>23</v>
      </c>
      <c r="K59" s="18" t="s">
        <v>35</v>
      </c>
      <c r="L59" s="18" t="s">
        <v>36</v>
      </c>
      <c r="M59" s="3"/>
    </row>
    <row r="60" spans="3:31">
      <c r="D60" s="17"/>
      <c r="E60" s="17"/>
      <c r="F60" s="17"/>
      <c r="G60" s="17"/>
      <c r="H60" s="18"/>
      <c r="I60" s="18"/>
      <c r="J60" s="18"/>
      <c r="K60" s="18"/>
      <c r="L60" s="18"/>
      <c r="M60" s="3"/>
    </row>
    <row r="61" spans="3:31">
      <c r="D61" s="3">
        <v>128.71119999999999</v>
      </c>
      <c r="E61" s="3">
        <v>210.50839999999999</v>
      </c>
      <c r="F61" s="3">
        <v>465.91070000000002</v>
      </c>
      <c r="H61" s="3">
        <f t="shared" ref="H61" si="44">0.0326*(E61-206)+0.00046*(E61-206)^2</f>
        <v>0.15632364845759977</v>
      </c>
      <c r="I61" s="3">
        <f t="shared" ref="I61" si="45">0.127*(D61-128)+0.0051*(D61-128)^2</f>
        <v>9.2902007743998774E-2</v>
      </c>
      <c r="J61" s="3">
        <f t="shared" ref="J61" si="46">0.107*(F61-464)+0.0008*(F61-464)^2</f>
        <v>0.2073655195920022</v>
      </c>
      <c r="K61" s="3">
        <f>1.5*(D61-128-(-0.127+(0.127^2+4*0.0051*H61)^(1/2))/(2*0.0051))/1.8</f>
        <v>-0.38684452210611009</v>
      </c>
      <c r="L61" s="3">
        <f>1.5*(F61-464-(-0.107+SQRT(0.107^2+4*0.0008*H61))/(2*0.0008))/(-2.7)</f>
        <v>-0.25852793451691963</v>
      </c>
      <c r="M61" s="3"/>
    </row>
    <row r="62" spans="3:31">
      <c r="D62" s="3">
        <v>129.54820000000001</v>
      </c>
      <c r="E62" s="3">
        <v>211.92240000000001</v>
      </c>
      <c r="F62" s="3">
        <v>466.16669999999999</v>
      </c>
      <c r="H62" s="3">
        <f t="shared" ref="H62:H125" si="47">0.0326*(E62-206)+0.00046*(E62-206)^2</f>
        <v>0.20920465800960036</v>
      </c>
      <c r="I62" s="3">
        <f t="shared" ref="I62:I125" si="48">0.127*(D62-128)+0.0051*(D62-128)^2</f>
        <v>0.20884570852400122</v>
      </c>
      <c r="J62" s="3">
        <f t="shared" ref="J62:J125" si="49">0.107*(F62-464)+0.0008*(F62-464)^2</f>
        <v>0.23559257111199908</v>
      </c>
      <c r="K62" s="3">
        <f t="shared" ref="K62:K125" si="50">1.5*(D62-128-(-0.127+(0.127^2+4*0.0051*H62)^(1/2))/(2*0.0051))/1.8</f>
        <v>-2.0946444736930081E-3</v>
      </c>
      <c r="L62" s="3">
        <f t="shared" ref="L62:L125" si="51">1.5*(F62-464-(-0.107+SQRT(0.107^2+4*0.0008*H62))/(2*0.0008))/(-2.7)</f>
        <v>-0.132939592579112</v>
      </c>
      <c r="M62" s="3"/>
    </row>
    <row r="63" spans="3:31">
      <c r="D63" s="3">
        <v>129.51320000000001</v>
      </c>
      <c r="E63" s="3">
        <v>211.7484</v>
      </c>
      <c r="F63" s="3">
        <v>466.0027</v>
      </c>
      <c r="H63" s="3">
        <f t="shared" si="47"/>
        <v>0.20259812717760012</v>
      </c>
      <c r="I63" s="3">
        <f t="shared" si="48"/>
        <v>0.2038542486240017</v>
      </c>
      <c r="J63" s="3">
        <f t="shared" si="49"/>
        <v>0.21749754583200048</v>
      </c>
      <c r="K63" s="3">
        <f t="shared" si="50"/>
        <v>7.3514323381790314E-3</v>
      </c>
      <c r="L63" s="3">
        <f t="shared" si="51"/>
        <v>-7.5183936409965638E-2</v>
      </c>
      <c r="M63" s="3"/>
    </row>
    <row r="64" spans="3:31">
      <c r="D64" s="3">
        <v>129.1062</v>
      </c>
      <c r="E64" s="3">
        <v>211.4984</v>
      </c>
      <c r="F64" s="3">
        <v>466.2457</v>
      </c>
      <c r="H64" s="3">
        <f t="shared" si="47"/>
        <v>0.19315474517760012</v>
      </c>
      <c r="I64" s="3">
        <f t="shared" si="48"/>
        <v>0.14672816004400016</v>
      </c>
      <c r="J64" s="3">
        <f t="shared" si="49"/>
        <v>0.24432443479199992</v>
      </c>
      <c r="K64" s="3">
        <f t="shared" si="50"/>
        <v>-0.27639847538594758</v>
      </c>
      <c r="L64" s="3">
        <f t="shared" si="51"/>
        <v>-0.25791290449908155</v>
      </c>
      <c r="M64" s="3"/>
    </row>
    <row r="65" spans="4:13">
      <c r="D65" s="3">
        <v>129.60419999999999</v>
      </c>
      <c r="E65" s="3">
        <v>212.12440000000001</v>
      </c>
      <c r="F65" s="3">
        <v>466.37169999999998</v>
      </c>
      <c r="H65" s="3">
        <f t="shared" si="47"/>
        <v>0.21690924666560032</v>
      </c>
      <c r="I65" s="3">
        <f t="shared" si="48"/>
        <v>0.2168580339639988</v>
      </c>
      <c r="J65" s="3">
        <f t="shared" si="49"/>
        <v>0.25827186871199731</v>
      </c>
      <c r="K65" s="3">
        <f t="shared" si="50"/>
        <v>-2.9768320025695222E-4</v>
      </c>
      <c r="L65" s="3">
        <f t="shared" si="51"/>
        <v>-0.20796581419438026</v>
      </c>
      <c r="M65" s="3"/>
    </row>
    <row r="66" spans="4:13">
      <c r="D66" s="3">
        <v>129.06819999999999</v>
      </c>
      <c r="E66" s="3">
        <v>211.3954</v>
      </c>
      <c r="F66" s="3">
        <v>466.1377</v>
      </c>
      <c r="H66" s="3">
        <f t="shared" si="47"/>
        <v>0.18928079693359981</v>
      </c>
      <c r="I66" s="3">
        <f t="shared" si="48"/>
        <v>0.14148076132399867</v>
      </c>
      <c r="J66" s="3">
        <f t="shared" si="49"/>
        <v>0.23238970903199949</v>
      </c>
      <c r="K66" s="3">
        <f t="shared" si="50"/>
        <v>-0.28525468370428908</v>
      </c>
      <c r="L66" s="3">
        <f t="shared" si="51"/>
        <v>-0.21750999154020553</v>
      </c>
      <c r="M66" s="3"/>
    </row>
    <row r="67" spans="4:13">
      <c r="D67" s="3">
        <v>129.63319999999999</v>
      </c>
      <c r="E67" s="3">
        <v>212.1574</v>
      </c>
      <c r="F67" s="3">
        <v>466.15170000000001</v>
      </c>
      <c r="H67" s="3">
        <f t="shared" si="47"/>
        <v>0.21817148438959982</v>
      </c>
      <c r="I67" s="3">
        <f t="shared" si="48"/>
        <v>0.22101984542399827</v>
      </c>
      <c r="J67" s="3">
        <f t="shared" si="49"/>
        <v>0.23393575031200059</v>
      </c>
      <c r="K67" s="3">
        <f t="shared" si="50"/>
        <v>1.6534385380784593E-2</v>
      </c>
      <c r="L67" s="3">
        <f t="shared" si="51"/>
        <v>-7.9380509049006648E-2</v>
      </c>
      <c r="M67" s="3"/>
    </row>
    <row r="68" spans="4:13">
      <c r="D68" s="3">
        <v>128.98519999999999</v>
      </c>
      <c r="E68" s="3">
        <v>211.26240000000001</v>
      </c>
      <c r="F68" s="3">
        <v>466.20269999999999</v>
      </c>
      <c r="H68" s="3">
        <f t="shared" si="47"/>
        <v>0.1842929527296005</v>
      </c>
      <c r="I68" s="3">
        <f t="shared" si="48"/>
        <v>0.1300705571039989</v>
      </c>
      <c r="J68" s="3">
        <f t="shared" si="49"/>
        <v>0.23957040983199923</v>
      </c>
      <c r="K68" s="3">
        <f t="shared" si="50"/>
        <v>-0.32498558210347012</v>
      </c>
      <c r="L68" s="3">
        <f t="shared" si="51"/>
        <v>-0.27886788444265803</v>
      </c>
      <c r="M68" s="3"/>
    </row>
    <row r="69" spans="4:13">
      <c r="D69" s="3">
        <v>129.01519999999999</v>
      </c>
      <c r="E69" s="3">
        <v>210.70140000000001</v>
      </c>
      <c r="F69" s="3">
        <v>466.0727</v>
      </c>
      <c r="H69" s="3">
        <f t="shared" si="47"/>
        <v>0.16343309450160023</v>
      </c>
      <c r="I69" s="3">
        <f t="shared" si="48"/>
        <v>0.13418661830399903</v>
      </c>
      <c r="J69" s="3">
        <f t="shared" si="49"/>
        <v>0.22521576823199971</v>
      </c>
      <c r="K69" s="3">
        <f t="shared" si="50"/>
        <v>-0.17605736763790716</v>
      </c>
      <c r="L69" s="3">
        <f t="shared" si="51"/>
        <v>-0.31241301698772728</v>
      </c>
      <c r="M69" s="3"/>
    </row>
    <row r="70" spans="4:13">
      <c r="D70" s="3">
        <v>128.98920000000001</v>
      </c>
      <c r="E70" s="3">
        <v>210.1994</v>
      </c>
      <c r="F70" s="3">
        <v>466.00069999999999</v>
      </c>
      <c r="H70" s="3">
        <f t="shared" si="47"/>
        <v>0.14501252176559989</v>
      </c>
      <c r="I70" s="3">
        <f t="shared" si="48"/>
        <v>0.1306188348640015</v>
      </c>
      <c r="J70" s="3">
        <f t="shared" si="49"/>
        <v>0.21727714039199941</v>
      </c>
      <c r="K70" s="3">
        <f t="shared" si="50"/>
        <v>-8.7156350612261901E-2</v>
      </c>
      <c r="L70" s="3">
        <f t="shared" si="51"/>
        <v>-0.36605769348204809</v>
      </c>
      <c r="M70" s="3"/>
    </row>
    <row r="71" spans="4:13" s="24" customFormat="1">
      <c r="D71" s="25">
        <v>128.79820000000001</v>
      </c>
      <c r="E71" s="25">
        <v>213.07339999999999</v>
      </c>
      <c r="F71" s="25">
        <v>465.97370000000001</v>
      </c>
      <c r="H71" s="25">
        <f t="shared" si="47"/>
        <v>0.25360801427759971</v>
      </c>
      <c r="I71" s="25">
        <f t="shared" si="48"/>
        <v>0.10462072852400114</v>
      </c>
      <c r="J71" s="25">
        <f t="shared" si="49"/>
        <v>0.21430229335200088</v>
      </c>
      <c r="K71" s="25">
        <f t="shared" si="50"/>
        <v>-0.88337208617846696</v>
      </c>
      <c r="L71" s="25">
        <f t="shared" si="51"/>
        <v>0.19771813485320841</v>
      </c>
      <c r="M71" s="25"/>
    </row>
    <row r="72" spans="4:13">
      <c r="D72" s="3">
        <v>129.56620000000001</v>
      </c>
      <c r="E72" s="3">
        <v>212.78640000000001</v>
      </c>
      <c r="F72" s="3">
        <v>466.32170000000002</v>
      </c>
      <c r="H72" s="3">
        <f t="shared" si="47"/>
        <v>0.24242204348160054</v>
      </c>
      <c r="I72" s="3">
        <f t="shared" si="48"/>
        <v>0.21141761044400129</v>
      </c>
      <c r="J72" s="3">
        <f t="shared" si="49"/>
        <v>0.25273413271200235</v>
      </c>
      <c r="K72" s="3">
        <f t="shared" si="50"/>
        <v>-0.17933319031507447</v>
      </c>
      <c r="L72" s="3">
        <f t="shared" si="51"/>
        <v>-5.1779919886747211E-2</v>
      </c>
      <c r="M72" s="3"/>
    </row>
    <row r="73" spans="4:13">
      <c r="D73" s="3">
        <v>129.56700000000001</v>
      </c>
      <c r="E73" s="3">
        <v>214.06399999999999</v>
      </c>
      <c r="F73" s="3">
        <v>466.54300000000001</v>
      </c>
      <c r="H73" s="3">
        <f t="shared" si="47"/>
        <v>0.29279932415999971</v>
      </c>
      <c r="I73" s="3">
        <f t="shared" si="48"/>
        <v>0.21153199390000105</v>
      </c>
      <c r="J73" s="3">
        <f t="shared" si="49"/>
        <v>0.27727447920000076</v>
      </c>
      <c r="K73" s="3">
        <f t="shared" si="50"/>
        <v>-0.46440941706461475</v>
      </c>
      <c r="L73" s="3">
        <f t="shared" si="51"/>
        <v>7.7575772368171245E-2</v>
      </c>
      <c r="M73" s="3"/>
    </row>
    <row r="74" spans="4:13">
      <c r="D74" s="3">
        <v>129.60300000000001</v>
      </c>
      <c r="E74" s="3">
        <v>213.80699999999999</v>
      </c>
      <c r="F74" s="3">
        <v>466.63400000000001</v>
      </c>
      <c r="H74" s="3">
        <f t="shared" si="47"/>
        <v>0.2825448545399995</v>
      </c>
      <c r="I74" s="3">
        <f t="shared" si="48"/>
        <v>0.21668600590000123</v>
      </c>
      <c r="J74" s="3">
        <f t="shared" si="49"/>
        <v>0.28738836480000157</v>
      </c>
      <c r="K74" s="3">
        <f t="shared" si="50"/>
        <v>-0.37679297766995373</v>
      </c>
      <c r="L74" s="3">
        <f t="shared" si="51"/>
        <v>-2.4202644075105181E-2</v>
      </c>
      <c r="M74" s="3"/>
    </row>
    <row r="75" spans="4:13">
      <c r="D75" s="3">
        <v>129.72900000000001</v>
      </c>
      <c r="E75" s="3">
        <v>214.20499999999998</v>
      </c>
      <c r="F75" s="3">
        <v>466.678</v>
      </c>
      <c r="H75" s="3">
        <f t="shared" si="47"/>
        <v>0.29845113149999936</v>
      </c>
      <c r="I75" s="3">
        <f t="shared" si="48"/>
        <v>0.23482914910000194</v>
      </c>
      <c r="J75" s="3">
        <f t="shared" si="49"/>
        <v>0.29228334719999965</v>
      </c>
      <c r="K75" s="3">
        <f t="shared" si="50"/>
        <v>-0.36104850799656713</v>
      </c>
      <c r="L75" s="3">
        <f t="shared" si="51"/>
        <v>3.077853125882626E-2</v>
      </c>
      <c r="M75" s="3"/>
    </row>
    <row r="76" spans="4:13">
      <c r="D76" s="3">
        <v>129.601</v>
      </c>
      <c r="E76" s="3">
        <v>212.28799999999998</v>
      </c>
      <c r="F76" s="3">
        <v>466.56600000000003</v>
      </c>
      <c r="H76" s="3">
        <f t="shared" si="47"/>
        <v>0.22317671423999932</v>
      </c>
      <c r="I76" s="3">
        <f t="shared" si="48"/>
        <v>0.21639932509999987</v>
      </c>
      <c r="J76" s="3">
        <f t="shared" si="49"/>
        <v>0.27982948480000341</v>
      </c>
      <c r="K76" s="3">
        <f t="shared" si="50"/>
        <v>-3.9338210753922888E-2</v>
      </c>
      <c r="L76" s="3">
        <f t="shared" si="51"/>
        <v>-0.28432565572998419</v>
      </c>
      <c r="M76" s="3"/>
    </row>
    <row r="77" spans="4:13">
      <c r="D77" s="3">
        <v>129.56900000000002</v>
      </c>
      <c r="E77" s="3">
        <v>214.30199999999999</v>
      </c>
      <c r="F77" s="3">
        <v>466.59800000000001</v>
      </c>
      <c r="H77" s="3">
        <f t="shared" si="47"/>
        <v>0.30234987383999967</v>
      </c>
      <c r="I77" s="3">
        <f t="shared" si="48"/>
        <v>0.21181798110000241</v>
      </c>
      <c r="J77" s="3">
        <f t="shared" si="49"/>
        <v>0.28338568320000146</v>
      </c>
      <c r="K77" s="3">
        <f t="shared" si="50"/>
        <v>-0.51615936466607781</v>
      </c>
      <c r="L77" s="3">
        <f t="shared" si="51"/>
        <v>9.4665883869334458E-2</v>
      </c>
      <c r="M77" s="3"/>
    </row>
    <row r="78" spans="4:13">
      <c r="D78" s="3">
        <v>128.614</v>
      </c>
      <c r="E78" s="3">
        <v>211.80699999999999</v>
      </c>
      <c r="F78" s="3">
        <v>465.98900000000003</v>
      </c>
      <c r="H78" s="3">
        <f t="shared" si="47"/>
        <v>0.20481997453999953</v>
      </c>
      <c r="I78" s="3">
        <f t="shared" si="48"/>
        <v>7.9900679600000579E-2</v>
      </c>
      <c r="J78" s="3">
        <f t="shared" si="49"/>
        <v>0.2159878968000036</v>
      </c>
      <c r="K78" s="3">
        <f t="shared" si="50"/>
        <v>-0.75498207382271587</v>
      </c>
      <c r="L78" s="3">
        <f t="shared" si="51"/>
        <v>-5.63517767657108E-2</v>
      </c>
      <c r="M78" s="3"/>
    </row>
    <row r="79" spans="4:13">
      <c r="D79" s="3">
        <v>129.751</v>
      </c>
      <c r="E79" s="3">
        <v>213.809</v>
      </c>
      <c r="F79" s="3">
        <v>466.387</v>
      </c>
      <c r="H79" s="3">
        <f t="shared" si="47"/>
        <v>0.28262442125999987</v>
      </c>
      <c r="I79" s="3">
        <f t="shared" si="48"/>
        <v>0.23801360510000069</v>
      </c>
      <c r="J79" s="3">
        <f t="shared" si="49"/>
        <v>0.25996721520000005</v>
      </c>
      <c r="K79" s="3">
        <f t="shared" si="50"/>
        <v>-0.25390776024722173</v>
      </c>
      <c r="L79" s="3">
        <f t="shared" si="51"/>
        <v>0.11341728948199205</v>
      </c>
      <c r="M79" s="3"/>
    </row>
    <row r="80" spans="4:13">
      <c r="D80" s="3">
        <v>129.321</v>
      </c>
      <c r="E80" s="3">
        <v>213.45499999999998</v>
      </c>
      <c r="F80" s="3">
        <v>466.178</v>
      </c>
      <c r="H80" s="3">
        <f t="shared" si="47"/>
        <v>0.26859843149999935</v>
      </c>
      <c r="I80" s="3">
        <f t="shared" si="48"/>
        <v>0.17666670909999971</v>
      </c>
      <c r="J80" s="3">
        <f t="shared" si="49"/>
        <v>0.23684094719999968</v>
      </c>
      <c r="K80" s="3">
        <f t="shared" si="50"/>
        <v>-0.53298908411847068</v>
      </c>
      <c r="L80" s="3">
        <f t="shared" si="51"/>
        <v>0.15935656968072173</v>
      </c>
      <c r="M80" s="3"/>
    </row>
    <row r="81" spans="4:13">
      <c r="D81" s="3">
        <v>129.43</v>
      </c>
      <c r="E81" s="3">
        <v>212.92</v>
      </c>
      <c r="F81" s="3">
        <v>466.15300000000002</v>
      </c>
      <c r="H81" s="3">
        <f t="shared" si="47"/>
        <v>0.24761974399999948</v>
      </c>
      <c r="I81" s="3">
        <f t="shared" si="48"/>
        <v>0.19203899000000099</v>
      </c>
      <c r="J81" s="3">
        <f t="shared" si="49"/>
        <v>0.23407932720000219</v>
      </c>
      <c r="K81" s="3">
        <f t="shared" si="50"/>
        <v>-0.32263255817881198</v>
      </c>
      <c r="L81" s="3">
        <f t="shared" si="51"/>
        <v>6.8050151681644022E-2</v>
      </c>
      <c r="M81" s="3"/>
    </row>
    <row r="82" spans="4:13">
      <c r="D82" s="3">
        <v>129.458</v>
      </c>
      <c r="E82" s="3">
        <v>212.99599999999998</v>
      </c>
      <c r="F82" s="3">
        <v>466.38300000000004</v>
      </c>
      <c r="H82" s="3">
        <f t="shared" si="47"/>
        <v>0.25058384735999922</v>
      </c>
      <c r="I82" s="3">
        <f t="shared" si="48"/>
        <v>0.19600739639999978</v>
      </c>
      <c r="J82" s="3">
        <f t="shared" si="49"/>
        <v>0.25952395120000421</v>
      </c>
      <c r="K82" s="3">
        <f t="shared" si="50"/>
        <v>-0.31625958016321803</v>
      </c>
      <c r="L82" s="3">
        <f t="shared" si="51"/>
        <v>-4.4846990232227192E-2</v>
      </c>
      <c r="M82" s="3"/>
    </row>
    <row r="83" spans="4:13">
      <c r="D83" s="3">
        <v>129.67000000000002</v>
      </c>
      <c r="E83" s="3">
        <v>213.309</v>
      </c>
      <c r="F83" s="3">
        <v>466.5</v>
      </c>
      <c r="H83" s="3">
        <f t="shared" si="47"/>
        <v>0.2628472812599999</v>
      </c>
      <c r="I83" s="3">
        <f t="shared" si="48"/>
        <v>0.22631339000000231</v>
      </c>
      <c r="J83" s="3">
        <f t="shared" si="49"/>
        <v>0.27250000000000002</v>
      </c>
      <c r="K83" s="3">
        <f t="shared" si="50"/>
        <v>-0.20950803592604353</v>
      </c>
      <c r="L83" s="3">
        <f t="shared" si="51"/>
        <v>-4.8342223061138431E-2</v>
      </c>
      <c r="M83" s="3"/>
    </row>
    <row r="84" spans="4:13">
      <c r="D84" s="3">
        <v>129.661</v>
      </c>
      <c r="E84" s="3">
        <v>213.423</v>
      </c>
      <c r="F84" s="3">
        <v>466.42700000000002</v>
      </c>
      <c r="H84" s="3">
        <f t="shared" si="47"/>
        <v>0.26733622734000007</v>
      </c>
      <c r="I84" s="3">
        <f t="shared" si="48"/>
        <v>0.22501749710000021</v>
      </c>
      <c r="J84" s="3">
        <f t="shared" si="49"/>
        <v>0.26440126320000229</v>
      </c>
      <c r="K84" s="3">
        <f t="shared" si="50"/>
        <v>-0.2424981674769966</v>
      </c>
      <c r="L84" s="3">
        <f t="shared" si="51"/>
        <v>1.4702176448580948E-2</v>
      </c>
      <c r="M84" s="3"/>
    </row>
    <row r="85" spans="4:13">
      <c r="D85" s="3">
        <v>129.44400000000002</v>
      </c>
      <c r="E85" s="3">
        <v>213.65600000000001</v>
      </c>
      <c r="F85" s="3">
        <v>466.54400000000004</v>
      </c>
      <c r="H85" s="3">
        <f t="shared" si="47"/>
        <v>0.27654819456000018</v>
      </c>
      <c r="I85" s="3">
        <f t="shared" si="48"/>
        <v>0.19402219360000239</v>
      </c>
      <c r="J85" s="3">
        <f t="shared" si="49"/>
        <v>0.27738554880000438</v>
      </c>
      <c r="K85" s="3">
        <f t="shared" si="50"/>
        <v>-0.47547214165928997</v>
      </c>
      <c r="L85" s="3">
        <f t="shared" si="51"/>
        <v>-4.1885332463907779E-3</v>
      </c>
      <c r="M85" s="3"/>
    </row>
    <row r="86" spans="4:13">
      <c r="D86" s="3">
        <v>129.61799999999999</v>
      </c>
      <c r="E86" s="3">
        <v>214.05099999999999</v>
      </c>
      <c r="F86" s="3">
        <v>466.49</v>
      </c>
      <c r="H86" s="3">
        <f t="shared" si="47"/>
        <v>0.29227915645999952</v>
      </c>
      <c r="I86" s="3">
        <f t="shared" si="48"/>
        <v>0.21883741239999929</v>
      </c>
      <c r="J86" s="3">
        <f t="shared" si="49"/>
        <v>0.27139008000000098</v>
      </c>
      <c r="K86" s="3">
        <f t="shared" si="50"/>
        <v>-0.41899335045028518</v>
      </c>
      <c r="L86" s="3">
        <f t="shared" si="51"/>
        <v>0.10442352344247322</v>
      </c>
      <c r="M86" s="3"/>
    </row>
    <row r="87" spans="4:13">
      <c r="D87" s="3">
        <v>129.649</v>
      </c>
      <c r="E87" s="3">
        <v>213.35999999999999</v>
      </c>
      <c r="F87" s="3">
        <v>466.44800000000004</v>
      </c>
      <c r="H87" s="3">
        <f t="shared" si="47"/>
        <v>0.26485401599999936</v>
      </c>
      <c r="I87" s="3">
        <f t="shared" si="48"/>
        <v>0.22329092510000012</v>
      </c>
      <c r="J87" s="3">
        <f t="shared" si="49"/>
        <v>0.26673016320000398</v>
      </c>
      <c r="K87" s="3">
        <f t="shared" si="50"/>
        <v>-0.23840982197760466</v>
      </c>
      <c r="L87" s="3">
        <f t="shared" si="51"/>
        <v>-9.3983165113963197E-3</v>
      </c>
      <c r="M87" s="3"/>
    </row>
    <row r="88" spans="4:13">
      <c r="D88" s="3">
        <v>129.51500000000001</v>
      </c>
      <c r="E88" s="3">
        <v>213.89099999999999</v>
      </c>
      <c r="F88" s="3">
        <v>466.35200000000003</v>
      </c>
      <c r="H88" s="3">
        <f t="shared" si="47"/>
        <v>0.28588982525999967</v>
      </c>
      <c r="I88" s="3">
        <f t="shared" si="48"/>
        <v>0.2041106475000021</v>
      </c>
      <c r="J88" s="3">
        <f t="shared" si="49"/>
        <v>0.25608952320000355</v>
      </c>
      <c r="K88" s="3">
        <f t="shared" si="50"/>
        <v>-0.4689507162465974</v>
      </c>
      <c r="L88" s="3">
        <f t="shared" si="51"/>
        <v>0.14918020201308785</v>
      </c>
      <c r="M88" s="3"/>
    </row>
    <row r="89" spans="4:13">
      <c r="D89" s="3">
        <v>129.58199999999999</v>
      </c>
      <c r="E89" s="3">
        <v>213.023</v>
      </c>
      <c r="F89" s="3">
        <v>466.71300000000002</v>
      </c>
      <c r="H89" s="3">
        <f t="shared" si="47"/>
        <v>0.25163816333999983</v>
      </c>
      <c r="I89" s="3">
        <f t="shared" si="48"/>
        <v>0.2136778923999991</v>
      </c>
      <c r="J89" s="3">
        <f t="shared" si="49"/>
        <v>0.29617929520000247</v>
      </c>
      <c r="K89" s="3">
        <f t="shared" si="50"/>
        <v>-0.21895313428030044</v>
      </c>
      <c r="L89" s="3">
        <f t="shared" si="51"/>
        <v>-0.2228887486285232</v>
      </c>
      <c r="M89" s="3"/>
    </row>
    <row r="90" spans="4:13">
      <c r="D90" s="3">
        <v>129.387</v>
      </c>
      <c r="E90" s="3">
        <v>213.249</v>
      </c>
      <c r="F90" s="3">
        <v>466.19800000000004</v>
      </c>
      <c r="H90" s="3">
        <f t="shared" si="47"/>
        <v>0.26048948045999976</v>
      </c>
      <c r="I90" s="3">
        <f t="shared" si="48"/>
        <v>0.18596022190000006</v>
      </c>
      <c r="J90" s="3">
        <f t="shared" si="49"/>
        <v>0.23905096320000396</v>
      </c>
      <c r="K90" s="3">
        <f t="shared" si="50"/>
        <v>-0.43193102580031301</v>
      </c>
      <c r="L90" s="3">
        <f t="shared" si="51"/>
        <v>0.1076181157790421</v>
      </c>
      <c r="M90" s="3"/>
    </row>
    <row r="91" spans="4:13">
      <c r="D91" s="3">
        <v>129.57400000000001</v>
      </c>
      <c r="E91" s="3">
        <v>212.11799999999999</v>
      </c>
      <c r="F91" s="3">
        <v>466.08100000000002</v>
      </c>
      <c r="H91" s="3">
        <f t="shared" si="47"/>
        <v>0.21666456503999978</v>
      </c>
      <c r="I91" s="3">
        <f t="shared" si="48"/>
        <v>0.21253312760000176</v>
      </c>
      <c r="J91" s="3">
        <f t="shared" si="49"/>
        <v>0.22613144880000188</v>
      </c>
      <c r="K91" s="3">
        <f t="shared" si="50"/>
        <v>-2.4042024855520094E-2</v>
      </c>
      <c r="L91" s="3">
        <f t="shared" si="51"/>
        <v>-4.7699404352420982E-2</v>
      </c>
      <c r="M91" s="3"/>
    </row>
    <row r="92" spans="4:13">
      <c r="D92" s="3">
        <v>128.792</v>
      </c>
      <c r="E92" s="3">
        <v>212.232</v>
      </c>
      <c r="F92" s="3">
        <v>466.084</v>
      </c>
      <c r="H92" s="3">
        <f t="shared" si="47"/>
        <v>0.22102859903999997</v>
      </c>
      <c r="I92" s="3">
        <f t="shared" si="48"/>
        <v>0.10378304640000022</v>
      </c>
      <c r="J92" s="3">
        <f t="shared" si="49"/>
        <v>0.22646244480000033</v>
      </c>
      <c r="K92" s="3">
        <f t="shared" si="50"/>
        <v>-0.70105077776192315</v>
      </c>
      <c r="L92" s="3">
        <f t="shared" si="51"/>
        <v>-2.7370266656234023E-2</v>
      </c>
      <c r="M92" s="3"/>
    </row>
    <row r="93" spans="4:13">
      <c r="D93" s="3">
        <v>129.547</v>
      </c>
      <c r="E93" s="3">
        <v>212.98699999999999</v>
      </c>
      <c r="F93" s="3">
        <v>466.39100000000002</v>
      </c>
      <c r="H93" s="3">
        <f t="shared" si="47"/>
        <v>0.25023255773999981</v>
      </c>
      <c r="I93" s="3">
        <f t="shared" si="48"/>
        <v>0.20867436589999958</v>
      </c>
      <c r="J93" s="3">
        <f t="shared" si="49"/>
        <v>0.26041050480000216</v>
      </c>
      <c r="K93" s="3">
        <f t="shared" si="50"/>
        <v>-0.2400841253252663</v>
      </c>
      <c r="L93" s="3">
        <f t="shared" si="51"/>
        <v>-5.1054706791370863E-2</v>
      </c>
      <c r="M93" s="3"/>
    </row>
    <row r="94" spans="4:13">
      <c r="D94" s="3">
        <v>129.203</v>
      </c>
      <c r="E94" s="3">
        <v>213.63899999999998</v>
      </c>
      <c r="F94" s="3">
        <v>466.67900000000003</v>
      </c>
      <c r="H94" s="3">
        <f t="shared" si="47"/>
        <v>0.27587438765999928</v>
      </c>
      <c r="I94" s="3">
        <f t="shared" si="48"/>
        <v>0.16016176590000042</v>
      </c>
      <c r="J94" s="3">
        <f t="shared" si="49"/>
        <v>0.29239463280000338</v>
      </c>
      <c r="K94" s="3">
        <f t="shared" si="50"/>
        <v>-0.67249930882290443</v>
      </c>
      <c r="L94" s="3">
        <f t="shared" si="51"/>
        <v>-8.2559316010037465E-2</v>
      </c>
      <c r="M94" s="3"/>
    </row>
    <row r="95" spans="4:13">
      <c r="D95" s="3">
        <v>128.56788888888886</v>
      </c>
      <c r="E95" s="3">
        <v>209.63100000000003</v>
      </c>
      <c r="F95" s="3">
        <v>465.68700000000007</v>
      </c>
      <c r="H95" s="3">
        <f t="shared" si="47"/>
        <v>0.12443531406000102</v>
      </c>
      <c r="I95" s="3">
        <f t="shared" si="48"/>
        <v>7.3766627618514602E-2</v>
      </c>
      <c r="J95" s="3">
        <f t="shared" si="49"/>
        <v>0.18278577520000752</v>
      </c>
      <c r="K95" s="3">
        <f t="shared" si="50"/>
        <v>-0.31344129883333144</v>
      </c>
      <c r="L95" s="3">
        <f t="shared" si="51"/>
        <v>-0.29666265044891854</v>
      </c>
      <c r="M95" s="3"/>
    </row>
    <row r="96" spans="4:13">
      <c r="D96" s="3">
        <v>128.68788888888886</v>
      </c>
      <c r="E96" s="3">
        <v>209.82500000000002</v>
      </c>
      <c r="F96" s="3">
        <v>465.67500000000007</v>
      </c>
      <c r="H96" s="3">
        <f t="shared" si="47"/>
        <v>0.13142508750000059</v>
      </c>
      <c r="I96" s="3">
        <f t="shared" si="48"/>
        <v>8.9775163618515175E-2</v>
      </c>
      <c r="J96" s="3">
        <f t="shared" si="49"/>
        <v>0.18146950000000747</v>
      </c>
      <c r="K96" s="3">
        <f t="shared" si="50"/>
        <v>-0.25599251996741329</v>
      </c>
      <c r="L96" s="3">
        <f t="shared" si="51"/>
        <v>-0.25433625610665728</v>
      </c>
      <c r="M96" s="3"/>
    </row>
    <row r="97" spans="4:13" s="24" customFormat="1">
      <c r="D97" s="25">
        <v>129.50388888888887</v>
      </c>
      <c r="E97" s="25">
        <v>216.10100000000003</v>
      </c>
      <c r="F97" s="25">
        <v>466.52200000000005</v>
      </c>
      <c r="H97" s="25">
        <f t="shared" si="47"/>
        <v>0.37622649246000112</v>
      </c>
      <c r="I97" s="25">
        <f t="shared" si="48"/>
        <v>0.20252846601851535</v>
      </c>
      <c r="J97" s="25">
        <f t="shared" si="49"/>
        <v>0.27494238720000536</v>
      </c>
      <c r="K97" s="25">
        <f t="shared" si="50"/>
        <v>-0.97596808247037869</v>
      </c>
      <c r="L97" s="25">
        <f t="shared" si="51"/>
        <v>0.50347925529495796</v>
      </c>
      <c r="M97" s="25"/>
    </row>
    <row r="98" spans="4:13">
      <c r="D98" s="3">
        <v>129.37988888888887</v>
      </c>
      <c r="E98" s="3">
        <v>212.74300000000002</v>
      </c>
      <c r="F98" s="3">
        <v>466.69900000000007</v>
      </c>
      <c r="H98" s="3">
        <f t="shared" si="47"/>
        <v>0.24073710254000089</v>
      </c>
      <c r="I98" s="3">
        <f t="shared" si="48"/>
        <v>0.18495676495184937</v>
      </c>
      <c r="J98" s="3">
        <f t="shared" si="49"/>
        <v>0.29462068080000769</v>
      </c>
      <c r="K98" s="3">
        <f t="shared" si="50"/>
        <v>-0.32491629222478985</v>
      </c>
      <c r="L98" s="3">
        <f t="shared" si="51"/>
        <v>-0.26985823591379132</v>
      </c>
      <c r="M98" s="3"/>
    </row>
    <row r="99" spans="4:13">
      <c r="D99" s="3">
        <v>129.25688888888885</v>
      </c>
      <c r="E99" s="3">
        <v>211.94200000000001</v>
      </c>
      <c r="F99" s="3">
        <v>466.55500000000006</v>
      </c>
      <c r="H99" s="3">
        <f t="shared" si="47"/>
        <v>0.20995058744000025</v>
      </c>
      <c r="I99" s="3">
        <f t="shared" si="48"/>
        <v>0.16768171425184672</v>
      </c>
      <c r="J99" s="3">
        <f t="shared" si="49"/>
        <v>0.2786074200000071</v>
      </c>
      <c r="K99" s="3">
        <f t="shared" si="50"/>
        <v>-0.2492055618195943</v>
      </c>
      <c r="L99" s="3">
        <f t="shared" si="51"/>
        <v>-0.3448975494727598</v>
      </c>
      <c r="M99" s="3"/>
    </row>
    <row r="100" spans="4:13" s="24" customFormat="1">
      <c r="D100" s="25">
        <v>129.94888888888886</v>
      </c>
      <c r="E100" s="25">
        <v>210.12300000000002</v>
      </c>
      <c r="F100" s="25">
        <v>466.20200000000006</v>
      </c>
      <c r="H100" s="25">
        <f t="shared" si="47"/>
        <v>0.14222939934000067</v>
      </c>
      <c r="I100" s="25">
        <f t="shared" si="48"/>
        <v>0.26687954518518087</v>
      </c>
      <c r="J100" s="25">
        <f t="shared" si="49"/>
        <v>0.23949304320000606</v>
      </c>
      <c r="K100" s="25">
        <f t="shared" si="50"/>
        <v>0.72938413315394823</v>
      </c>
      <c r="L100" s="25">
        <f t="shared" si="51"/>
        <v>-0.49205971670491078</v>
      </c>
      <c r="M100" s="25"/>
    </row>
    <row r="101" spans="4:13">
      <c r="D101" s="3">
        <v>129.26088888888887</v>
      </c>
      <c r="E101" s="3">
        <v>211.45700000000002</v>
      </c>
      <c r="F101" s="3">
        <v>466.28300000000007</v>
      </c>
      <c r="H101" s="3">
        <f t="shared" si="47"/>
        <v>0.19159647054000081</v>
      </c>
      <c r="I101" s="3">
        <f t="shared" si="48"/>
        <v>0.16824107691851606</v>
      </c>
      <c r="J101" s="3">
        <f t="shared" si="49"/>
        <v>0.24845067120000799</v>
      </c>
      <c r="K101" s="3">
        <f t="shared" si="50"/>
        <v>-0.13832109393844125</v>
      </c>
      <c r="L101" s="3">
        <f t="shared" si="51"/>
        <v>-0.28651673779998382</v>
      </c>
      <c r="M101" s="3"/>
    </row>
    <row r="102" spans="4:13">
      <c r="D102" s="3">
        <v>129.06488888888887</v>
      </c>
      <c r="E102" s="3">
        <v>210.09900000000002</v>
      </c>
      <c r="F102" s="3">
        <v>465.71300000000008</v>
      </c>
      <c r="H102" s="3">
        <f t="shared" si="47"/>
        <v>0.14135622846000062</v>
      </c>
      <c r="I102" s="3">
        <f t="shared" si="48"/>
        <v>0.14102422945184973</v>
      </c>
      <c r="J102" s="3">
        <f t="shared" si="49"/>
        <v>0.18563849520000869</v>
      </c>
      <c r="K102" s="3">
        <f t="shared" si="50"/>
        <v>-2.0066549483954699E-3</v>
      </c>
      <c r="L102" s="3">
        <f t="shared" si="51"/>
        <v>-0.22483939670763883</v>
      </c>
      <c r="M102" s="3"/>
    </row>
    <row r="103" spans="4:13">
      <c r="D103" s="3">
        <v>130.01088888888887</v>
      </c>
      <c r="E103" s="3">
        <v>211.73900000000003</v>
      </c>
      <c r="F103" s="3">
        <v>466.42000000000007</v>
      </c>
      <c r="H103" s="3">
        <f t="shared" si="47"/>
        <v>0.20224201566000122</v>
      </c>
      <c r="I103" s="3">
        <f t="shared" si="48"/>
        <v>0.27600562691851593</v>
      </c>
      <c r="J103" s="3">
        <f t="shared" si="49"/>
        <v>0.26362512000000804</v>
      </c>
      <c r="K103" s="3">
        <f t="shared" si="50"/>
        <v>0.42417715614589269</v>
      </c>
      <c r="L103" s="3">
        <f t="shared" si="51"/>
        <v>-0.30881605477965751</v>
      </c>
      <c r="M103" s="3"/>
    </row>
    <row r="104" spans="4:13">
      <c r="D104" s="3">
        <v>129.35088888888887</v>
      </c>
      <c r="E104" s="3">
        <v>211.62900000000002</v>
      </c>
      <c r="F104" s="3">
        <v>466.46400000000006</v>
      </c>
      <c r="H104" s="3">
        <f t="shared" si="47"/>
        <v>0.19808079486000069</v>
      </c>
      <c r="I104" s="3">
        <f t="shared" si="48"/>
        <v>0.18086988291851652</v>
      </c>
      <c r="J104" s="3">
        <f t="shared" si="49"/>
        <v>0.26850503680000615</v>
      </c>
      <c r="K104" s="3">
        <f t="shared" si="50"/>
        <v>-0.10143171137954062</v>
      </c>
      <c r="L104" s="3">
        <f t="shared" si="51"/>
        <v>-0.3542858769097374</v>
      </c>
      <c r="M104" s="3"/>
    </row>
    <row r="105" spans="4:13">
      <c r="D105" s="3">
        <v>129.08988888888888</v>
      </c>
      <c r="E105" s="3">
        <v>211.19100000000003</v>
      </c>
      <c r="F105" s="3">
        <v>466.03900000000004</v>
      </c>
      <c r="H105" s="3">
        <f t="shared" si="47"/>
        <v>0.18162198126000115</v>
      </c>
      <c r="I105" s="3">
        <f t="shared" si="48"/>
        <v>0.14447396361851716</v>
      </c>
      <c r="J105" s="3">
        <f t="shared" si="49"/>
        <v>0.22149901680000486</v>
      </c>
      <c r="K105" s="3">
        <f t="shared" si="50"/>
        <v>-0.22195114021088053</v>
      </c>
      <c r="L105" s="3">
        <f t="shared" si="51"/>
        <v>-0.20144987583161755</v>
      </c>
      <c r="M105" s="3"/>
    </row>
    <row r="106" spans="4:13">
      <c r="D106" s="3">
        <v>129.18588888888885</v>
      </c>
      <c r="E106" s="3">
        <v>211.41700000000003</v>
      </c>
      <c r="F106" s="3">
        <v>466.32100000000008</v>
      </c>
      <c r="H106" s="3">
        <f t="shared" si="47"/>
        <v>0.19009238894000111</v>
      </c>
      <c r="I106" s="3">
        <f t="shared" si="48"/>
        <v>0.15778018441851374</v>
      </c>
      <c r="J106" s="3">
        <f t="shared" si="49"/>
        <v>0.25265663280000922</v>
      </c>
      <c r="K106" s="3">
        <f t="shared" si="50"/>
        <v>-0.19196312810773755</v>
      </c>
      <c r="L106" s="3">
        <f t="shared" si="51"/>
        <v>-0.31523690182335878</v>
      </c>
      <c r="M106" s="3"/>
    </row>
    <row r="107" spans="4:13">
      <c r="D107" s="3">
        <v>129.10488888888887</v>
      </c>
      <c r="E107" s="3">
        <v>211.25300000000001</v>
      </c>
      <c r="F107" s="3">
        <v>466.44100000000003</v>
      </c>
      <c r="H107" s="3">
        <f t="shared" si="47"/>
        <v>0.18394104414000051</v>
      </c>
      <c r="I107" s="3">
        <f t="shared" si="48"/>
        <v>0.14654686411851528</v>
      </c>
      <c r="J107" s="3">
        <f t="shared" si="49"/>
        <v>0.26595378480000342</v>
      </c>
      <c r="K107" s="3">
        <f t="shared" si="50"/>
        <v>-0.22316521185949956</v>
      </c>
      <c r="L107" s="3">
        <f t="shared" si="51"/>
        <v>-0.41303864756251762</v>
      </c>
      <c r="M107" s="3"/>
    </row>
    <row r="108" spans="4:13">
      <c r="D108" s="3">
        <v>129.34288888888887</v>
      </c>
      <c r="E108" s="3">
        <v>210.64600000000002</v>
      </c>
      <c r="F108" s="3">
        <v>465.98700000000008</v>
      </c>
      <c r="H108" s="3">
        <f t="shared" si="47"/>
        <v>0.16138884536000053</v>
      </c>
      <c r="I108" s="3">
        <f t="shared" si="48"/>
        <v>0.17974397678518184</v>
      </c>
      <c r="J108" s="3">
        <f t="shared" si="49"/>
        <v>0.21576753520000883</v>
      </c>
      <c r="K108" s="3">
        <f t="shared" si="50"/>
        <v>0.10923414372082588</v>
      </c>
      <c r="L108" s="3">
        <f t="shared" si="51"/>
        <v>-0.27518286684916515</v>
      </c>
      <c r="M108" s="3"/>
    </row>
    <row r="109" spans="4:13">
      <c r="D109" s="3">
        <v>129.47488888888887</v>
      </c>
      <c r="E109" s="3">
        <v>212.41100000000003</v>
      </c>
      <c r="F109" s="3">
        <v>466.60900000000004</v>
      </c>
      <c r="H109" s="3">
        <f t="shared" si="47"/>
        <v>0.22790502366000112</v>
      </c>
      <c r="I109" s="3">
        <f t="shared" si="48"/>
        <v>0.19840490478518252</v>
      </c>
      <c r="J109" s="3">
        <f t="shared" si="49"/>
        <v>0.28460850480000416</v>
      </c>
      <c r="K109" s="3">
        <f t="shared" si="50"/>
        <v>-0.17179766094896667</v>
      </c>
      <c r="L109" s="3">
        <f t="shared" si="51"/>
        <v>-0.28440368487045931</v>
      </c>
      <c r="M109" s="3"/>
    </row>
    <row r="110" spans="4:13">
      <c r="D110" s="3">
        <v>129.85788888888888</v>
      </c>
      <c r="E110" s="3">
        <v>213.11800000000002</v>
      </c>
      <c r="F110" s="3">
        <v>466.90500000000003</v>
      </c>
      <c r="H110" s="3">
        <f t="shared" si="47"/>
        <v>0.25535312504000091</v>
      </c>
      <c r="I110" s="3">
        <f t="shared" si="48"/>
        <v>0.2535558196185172</v>
      </c>
      <c r="J110" s="3">
        <f t="shared" si="49"/>
        <v>0.31758622000000325</v>
      </c>
      <c r="K110" s="3">
        <f t="shared" si="50"/>
        <v>-1.0257662122951464E-2</v>
      </c>
      <c r="L110" s="3">
        <f t="shared" si="51"/>
        <v>-0.31091595566230312</v>
      </c>
      <c r="M110" s="3"/>
    </row>
    <row r="111" spans="4:13">
      <c r="D111" s="3">
        <v>129.51688888888887</v>
      </c>
      <c r="E111" s="3">
        <v>212.69800000000001</v>
      </c>
      <c r="F111" s="3">
        <v>466.75500000000005</v>
      </c>
      <c r="H111" s="3">
        <f t="shared" si="47"/>
        <v>0.23899187384000029</v>
      </c>
      <c r="I111" s="3">
        <f t="shared" si="48"/>
        <v>0.20437974358518274</v>
      </c>
      <c r="J111" s="3">
        <f t="shared" si="49"/>
        <v>0.3008570200000058</v>
      </c>
      <c r="K111" s="3">
        <f t="shared" si="50"/>
        <v>-0.20071891520090848</v>
      </c>
      <c r="L111" s="3">
        <f t="shared" si="51"/>
        <v>-0.30974148117802225</v>
      </c>
      <c r="M111" s="3"/>
    </row>
    <row r="112" spans="4:13">
      <c r="D112" s="3">
        <v>129.75888888888886</v>
      </c>
      <c r="E112" s="3">
        <v>212.62800000000001</v>
      </c>
      <c r="F112" s="3">
        <v>466.78600000000006</v>
      </c>
      <c r="H112" s="3">
        <f t="shared" si="47"/>
        <v>0.23628077664000055</v>
      </c>
      <c r="I112" s="3">
        <f t="shared" si="48"/>
        <v>0.23915670851851462</v>
      </c>
      <c r="J112" s="3">
        <f t="shared" si="49"/>
        <v>0.30431143680000644</v>
      </c>
      <c r="K112" s="3">
        <f t="shared" si="50"/>
        <v>1.6546670875038177E-2</v>
      </c>
      <c r="L112" s="3">
        <f t="shared" si="51"/>
        <v>-0.34059461133699703</v>
      </c>
      <c r="M112" s="3"/>
    </row>
    <row r="113" spans="2:13">
      <c r="D113" s="3">
        <v>130.09288888888887</v>
      </c>
      <c r="E113" s="3">
        <v>214.67800000000003</v>
      </c>
      <c r="F113" s="3">
        <v>467.51800000000009</v>
      </c>
      <c r="H113" s="3">
        <f t="shared" si="47"/>
        <v>0.31754433464000098</v>
      </c>
      <c r="I113" s="3">
        <f t="shared" si="48"/>
        <v>0.28813582678518163</v>
      </c>
      <c r="J113" s="3">
        <f t="shared" si="49"/>
        <v>0.3863270592000097</v>
      </c>
      <c r="K113" s="3">
        <f t="shared" si="50"/>
        <v>-0.16408979942068283</v>
      </c>
      <c r="L113" s="3">
        <f t="shared" si="51"/>
        <v>-0.34076397583179457</v>
      </c>
      <c r="M113" s="3"/>
    </row>
    <row r="114" spans="2:13">
      <c r="D114" s="3">
        <v>129.50388888888887</v>
      </c>
      <c r="E114" s="3">
        <v>212.55</v>
      </c>
      <c r="F114" s="3">
        <v>466.58500000000004</v>
      </c>
      <c r="H114" s="3">
        <f t="shared" si="47"/>
        <v>0.23326515000000042</v>
      </c>
      <c r="I114" s="3">
        <f t="shared" si="48"/>
        <v>0.20252846601851535</v>
      </c>
      <c r="J114" s="3">
        <f t="shared" si="49"/>
        <v>0.281940780000004</v>
      </c>
      <c r="K114" s="3">
        <f t="shared" si="50"/>
        <v>-0.17857802005978918</v>
      </c>
      <c r="L114" s="3">
        <f t="shared" si="51"/>
        <v>-0.24409566427662774</v>
      </c>
      <c r="M114" s="3"/>
    </row>
    <row r="115" spans="2:13">
      <c r="D115" s="3">
        <v>128.83188888888887</v>
      </c>
      <c r="E115" s="3">
        <v>209.47300000000001</v>
      </c>
      <c r="F115" s="3">
        <v>465.73900000000003</v>
      </c>
      <c r="H115" s="3">
        <f t="shared" si="47"/>
        <v>0.11876819534000047</v>
      </c>
      <c r="I115" s="3">
        <f t="shared" si="48"/>
        <v>0.10917928841851587</v>
      </c>
      <c r="J115" s="3">
        <f t="shared" si="49"/>
        <v>0.18849229680000359</v>
      </c>
      <c r="K115" s="3">
        <f t="shared" si="50"/>
        <v>-5.8822484875660774E-2</v>
      </c>
      <c r="L115" s="3">
        <f t="shared" si="51"/>
        <v>-0.35448819694208406</v>
      </c>
      <c r="M115" s="3"/>
    </row>
    <row r="116" spans="2:13">
      <c r="D116" s="3">
        <v>129.71288888888887</v>
      </c>
      <c r="E116" s="3">
        <v>212.24300000000002</v>
      </c>
      <c r="F116" s="3">
        <v>466.52400000000006</v>
      </c>
      <c r="H116" s="3">
        <f t="shared" si="47"/>
        <v>0.22145032254000088</v>
      </c>
      <c r="I116" s="3">
        <f t="shared" si="48"/>
        <v>0.23250022945184906</v>
      </c>
      <c r="J116" s="3">
        <f t="shared" si="49"/>
        <v>0.27516446080000645</v>
      </c>
      <c r="K116" s="3">
        <f t="shared" si="50"/>
        <v>6.3910566447417286E-2</v>
      </c>
      <c r="L116" s="3">
        <f t="shared" si="51"/>
        <v>-0.26968979057649201</v>
      </c>
      <c r="M116" s="3"/>
    </row>
    <row r="117" spans="2:13">
      <c r="D117" s="3">
        <v>129.28088888888885</v>
      </c>
      <c r="E117" s="3">
        <v>210.21300000000002</v>
      </c>
      <c r="F117" s="3">
        <v>466.12200000000007</v>
      </c>
      <c r="H117" s="3">
        <f t="shared" si="47"/>
        <v>0.14550850974000079</v>
      </c>
      <c r="I117" s="3">
        <f t="shared" si="48"/>
        <v>0.17104033825184686</v>
      </c>
      <c r="J117" s="3">
        <f t="shared" si="49"/>
        <v>0.23065630720000782</v>
      </c>
      <c r="K117" s="3">
        <f t="shared" si="50"/>
        <v>0.15292641902942661</v>
      </c>
      <c r="L117" s="3">
        <f t="shared" si="51"/>
        <v>-0.43092209689734839</v>
      </c>
      <c r="M117" s="3"/>
    </row>
    <row r="118" spans="2:13">
      <c r="B118" s="2"/>
      <c r="D118" s="3">
        <v>129.60288888888886</v>
      </c>
      <c r="E118" s="3">
        <v>211.68600000000001</v>
      </c>
      <c r="F118" s="3">
        <v>466.46700000000004</v>
      </c>
      <c r="H118" s="3">
        <f t="shared" si="47"/>
        <v>0.20023567416000024</v>
      </c>
      <c r="I118" s="3">
        <f t="shared" si="48"/>
        <v>0.2166700781185138</v>
      </c>
      <c r="J118" s="3">
        <f t="shared" si="49"/>
        <v>0.26883787120000463</v>
      </c>
      <c r="K118" s="3">
        <f t="shared" si="50"/>
        <v>9.5930998710548512E-2</v>
      </c>
      <c r="L118" s="3">
        <f t="shared" si="51"/>
        <v>-0.3450631511349711</v>
      </c>
      <c r="M118" s="3"/>
    </row>
    <row r="119" spans="2:13">
      <c r="B119" s="2"/>
      <c r="D119" s="3">
        <v>128.92388888888885</v>
      </c>
      <c r="E119" s="3">
        <v>208.46200000000002</v>
      </c>
      <c r="F119" s="3">
        <v>466.12200000000007</v>
      </c>
      <c r="H119" s="3">
        <f t="shared" si="47"/>
        <v>8.3049464240000606E-2</v>
      </c>
      <c r="I119" s="3">
        <f t="shared" si="48"/>
        <v>0.12168709935184709</v>
      </c>
      <c r="J119" s="3">
        <f t="shared" si="49"/>
        <v>0.23065630720000782</v>
      </c>
      <c r="K119" s="3">
        <f t="shared" si="50"/>
        <v>0.23856819368136151</v>
      </c>
      <c r="L119" s="3">
        <f t="shared" si="51"/>
        <v>-0.75016077654655022</v>
      </c>
      <c r="M119" s="3"/>
    </row>
    <row r="120" spans="2:13">
      <c r="D120" s="3">
        <v>128.98088888888887</v>
      </c>
      <c r="E120" s="3">
        <v>210.46100000000001</v>
      </c>
      <c r="F120" s="3">
        <v>465.81400000000008</v>
      </c>
      <c r="H120" s="3">
        <f t="shared" si="47"/>
        <v>0.15458283966000047</v>
      </c>
      <c r="I120" s="3">
        <f t="shared" si="48"/>
        <v>0.12947981825184932</v>
      </c>
      <c r="J120" s="3">
        <f t="shared" si="49"/>
        <v>0.1967304768000086</v>
      </c>
      <c r="K120" s="3">
        <f t="shared" si="50"/>
        <v>-0.15166166692732388</v>
      </c>
      <c r="L120" s="3">
        <f t="shared" si="51"/>
        <v>-0.2136539978290429</v>
      </c>
      <c r="M120" s="3"/>
    </row>
    <row r="121" spans="2:13">
      <c r="D121" s="3">
        <v>129.15988888888887</v>
      </c>
      <c r="E121" s="3">
        <v>210.44500000000002</v>
      </c>
      <c r="F121" s="3">
        <v>465.86100000000005</v>
      </c>
      <c r="H121" s="3">
        <f t="shared" si="47"/>
        <v>0.15399569150000078</v>
      </c>
      <c r="I121" s="3">
        <f t="shared" si="48"/>
        <v>0.15416713428518289</v>
      </c>
      <c r="J121" s="3">
        <f t="shared" si="49"/>
        <v>0.20189765680000513</v>
      </c>
      <c r="K121" s="3">
        <f t="shared" si="50"/>
        <v>1.0291333106830318E-3</v>
      </c>
      <c r="L121" s="3">
        <f t="shared" si="51"/>
        <v>-0.24274996554167672</v>
      </c>
      <c r="M121" s="3"/>
    </row>
    <row r="122" spans="2:13">
      <c r="D122" s="3">
        <v>129.42788888888887</v>
      </c>
      <c r="E122" s="3">
        <v>210.07000000000002</v>
      </c>
      <c r="F122" s="3">
        <v>466.17200000000008</v>
      </c>
      <c r="H122" s="3">
        <f t="shared" si="47"/>
        <v>0.14030185400000078</v>
      </c>
      <c r="I122" s="3">
        <f t="shared" si="48"/>
        <v>0.19174010895184959</v>
      </c>
      <c r="J122" s="3">
        <f t="shared" si="49"/>
        <v>0.23617806720000908</v>
      </c>
      <c r="K122" s="3">
        <f t="shared" si="50"/>
        <v>0.30686738810468739</v>
      </c>
      <c r="L122" s="3">
        <f t="shared" si="51"/>
        <v>-0.48520916104280148</v>
      </c>
      <c r="M122" s="3"/>
    </row>
    <row r="123" spans="2:13">
      <c r="D123" s="3">
        <v>129.08288888888887</v>
      </c>
      <c r="E123" s="3">
        <v>210.50100000000003</v>
      </c>
      <c r="F123" s="3">
        <v>466.27900000000005</v>
      </c>
      <c r="H123" s="3">
        <f t="shared" si="47"/>
        <v>0.1560517404600012</v>
      </c>
      <c r="I123" s="3">
        <f t="shared" si="48"/>
        <v>0.14350739545184982</v>
      </c>
      <c r="J123" s="3">
        <f t="shared" si="49"/>
        <v>0.24800807280000586</v>
      </c>
      <c r="K123" s="3">
        <f t="shared" si="50"/>
        <v>-7.5473393980453232E-2</v>
      </c>
      <c r="L123" s="3">
        <f t="shared" si="51"/>
        <v>-0.46452097968318207</v>
      </c>
      <c r="M123" s="3"/>
    </row>
    <row r="124" spans="2:13">
      <c r="D124" s="3">
        <v>129.48688888888887</v>
      </c>
      <c r="E124" s="3">
        <v>211.84000000000003</v>
      </c>
      <c r="F124" s="3">
        <v>466.49900000000008</v>
      </c>
      <c r="H124" s="3">
        <f t="shared" si="47"/>
        <v>0.2060725760000012</v>
      </c>
      <c r="I124" s="3">
        <f t="shared" si="48"/>
        <v>0.20011016558518258</v>
      </c>
      <c r="J124" s="3">
        <f t="shared" si="49"/>
        <v>0.27238900080000894</v>
      </c>
      <c r="K124" s="3">
        <f t="shared" si="50"/>
        <v>-3.4897323984742767E-2</v>
      </c>
      <c r="L124" s="3">
        <f t="shared" si="51"/>
        <v>-0.33336051981209369</v>
      </c>
      <c r="M124" s="3"/>
    </row>
    <row r="125" spans="2:13">
      <c r="B125" s="6"/>
      <c r="D125" s="3">
        <v>129.35088888888887</v>
      </c>
      <c r="E125" s="3">
        <v>212.01000000000002</v>
      </c>
      <c r="F125" s="3">
        <v>466.61800000000005</v>
      </c>
      <c r="H125" s="3">
        <f t="shared" si="47"/>
        <v>0.21254124600000071</v>
      </c>
      <c r="I125" s="3">
        <f t="shared" si="48"/>
        <v>0.18086988291851652</v>
      </c>
      <c r="J125" s="3">
        <f t="shared" si="49"/>
        <v>0.28560913920000575</v>
      </c>
      <c r="K125" s="3">
        <f t="shared" si="50"/>
        <v>-0.18597321773052233</v>
      </c>
      <c r="L125" s="3">
        <f t="shared" si="51"/>
        <v>-0.36682690385585542</v>
      </c>
      <c r="M125" s="3"/>
    </row>
    <row r="126" spans="2:13">
      <c r="B126" s="6"/>
      <c r="D126" s="3">
        <v>129.81988888888887</v>
      </c>
      <c r="E126" s="3">
        <v>212.94800000000001</v>
      </c>
      <c r="F126" s="3">
        <v>466.80300000000005</v>
      </c>
      <c r="H126" s="3">
        <f t="shared" ref="H126:H150" si="52">0.0326*(E126-206)+0.00046*(E126-206)^2</f>
        <v>0.24871116384000028</v>
      </c>
      <c r="I126" s="3">
        <f t="shared" ref="I126:I150" si="53">0.127*(D126-128)+0.0051*(D126-128)^2</f>
        <v>0.24801706628518227</v>
      </c>
      <c r="J126" s="3">
        <f t="shared" ref="J126:J150" si="54">0.107*(F126-464)+0.0008*(F126-464)^2</f>
        <v>0.306206447200006</v>
      </c>
      <c r="K126" s="3">
        <f t="shared" ref="K126:K150" si="55">1.5*(D126-128-(-0.127+(0.127^2+4*0.0051*H126)^(1/2))/(2*0.0051))/1.8</f>
        <v>-3.9729777298264102E-3</v>
      </c>
      <c r="L126" s="3">
        <f t="shared" ref="L126:L150" si="56">1.5*(F126-464-(-0.107+SQRT(0.107^2+4*0.0008*H126))/(2*0.0008))/(-2.7)</f>
        <v>-0.28758105329588984</v>
      </c>
      <c r="M126" s="3"/>
    </row>
    <row r="127" spans="2:13">
      <c r="B127" s="6"/>
      <c r="D127" s="3">
        <v>129.19888888888886</v>
      </c>
      <c r="E127" s="3">
        <v>211.49100000000001</v>
      </c>
      <c r="F127" s="3">
        <v>466.31400000000008</v>
      </c>
      <c r="H127" s="3">
        <f t="shared" si="52"/>
        <v>0.19287609726000049</v>
      </c>
      <c r="I127" s="3">
        <f t="shared" si="53"/>
        <v>0.15958929518518111</v>
      </c>
      <c r="J127" s="3">
        <f t="shared" si="54"/>
        <v>0.25188167680000867</v>
      </c>
      <c r="K127" s="3">
        <f t="shared" si="55"/>
        <v>-0.1975185095874134</v>
      </c>
      <c r="L127" s="3">
        <f t="shared" si="56"/>
        <v>-0.29726660513182424</v>
      </c>
      <c r="M127" s="3"/>
    </row>
    <row r="128" spans="2:13">
      <c r="B128" s="6"/>
      <c r="D128" s="3">
        <v>129.46988888888887</v>
      </c>
      <c r="E128" s="3">
        <v>210.90300000000002</v>
      </c>
      <c r="F128" s="3">
        <v>466.10000000000008</v>
      </c>
      <c r="H128" s="3">
        <f t="shared" si="52"/>
        <v>0.17089592814000074</v>
      </c>
      <c r="I128" s="3">
        <f t="shared" si="53"/>
        <v>0.19769481295184985</v>
      </c>
      <c r="J128" s="3">
        <f t="shared" si="54"/>
        <v>0.22822800000000878</v>
      </c>
      <c r="K128" s="3">
        <f t="shared" si="55"/>
        <v>0.15835921694003571</v>
      </c>
      <c r="L128" s="3">
        <f t="shared" si="56"/>
        <v>-0.28970650626504069</v>
      </c>
      <c r="M128" s="3"/>
    </row>
    <row r="129" spans="2:36">
      <c r="B129" s="6"/>
      <c r="D129" s="3">
        <v>128.88888888888886</v>
      </c>
      <c r="E129" s="3">
        <v>209.09200000000001</v>
      </c>
      <c r="F129" s="3">
        <v>465.30800000000005</v>
      </c>
      <c r="H129" s="3">
        <f t="shared" si="52"/>
        <v>0.10519701344000044</v>
      </c>
      <c r="I129" s="3">
        <f t="shared" si="53"/>
        <v>0.11691851851851422</v>
      </c>
      <c r="J129" s="3">
        <f t="shared" si="54"/>
        <v>0.1413246912000054</v>
      </c>
      <c r="K129" s="3">
        <f t="shared" si="55"/>
        <v>7.202105983158337E-2</v>
      </c>
      <c r="L129" s="3">
        <f t="shared" si="56"/>
        <v>-0.18442933454164298</v>
      </c>
      <c r="M129" s="3"/>
      <c r="AE129" s="2"/>
      <c r="AF129" s="2"/>
      <c r="AG129" s="2"/>
      <c r="AH129" s="2"/>
      <c r="AI129" s="2"/>
      <c r="AJ129" s="2"/>
    </row>
    <row r="130" spans="2:36">
      <c r="B130" s="6"/>
      <c r="D130" s="3">
        <v>129.56588888888888</v>
      </c>
      <c r="E130" s="3">
        <v>212.61600000000001</v>
      </c>
      <c r="F130" s="3">
        <v>466.68700000000007</v>
      </c>
      <c r="H130" s="3">
        <f t="shared" si="52"/>
        <v>0.23581646976000054</v>
      </c>
      <c r="I130" s="3">
        <f t="shared" si="53"/>
        <v>0.21137312975185032</v>
      </c>
      <c r="J130" s="3">
        <f t="shared" si="54"/>
        <v>0.29328497520000762</v>
      </c>
      <c r="K130" s="3">
        <f t="shared" si="55"/>
        <v>-0.14161310207150446</v>
      </c>
      <c r="L130" s="3">
        <f t="shared" si="56"/>
        <v>-0.28792954844672219</v>
      </c>
      <c r="M130" s="3"/>
      <c r="AE130" s="2"/>
    </row>
    <row r="131" spans="2:36">
      <c r="B131" s="6"/>
      <c r="D131" s="3">
        <v>129.02188888888887</v>
      </c>
      <c r="E131" s="3">
        <v>210.42800000000003</v>
      </c>
      <c r="F131" s="3">
        <v>465.91400000000004</v>
      </c>
      <c r="H131" s="3">
        <f t="shared" si="52"/>
        <v>0.15337210464000095</v>
      </c>
      <c r="I131" s="3">
        <f t="shared" si="53"/>
        <v>0.13510559908518219</v>
      </c>
      <c r="J131" s="3">
        <f t="shared" si="54"/>
        <v>0.20772871680000485</v>
      </c>
      <c r="K131" s="3">
        <f t="shared" si="55"/>
        <v>-0.11022682416772123</v>
      </c>
      <c r="L131" s="3">
        <f t="shared" si="56"/>
        <v>-0.27536476537347943</v>
      </c>
      <c r="M131" s="3"/>
    </row>
    <row r="132" spans="2:36" s="24" customFormat="1">
      <c r="B132" s="28"/>
      <c r="D132" s="3">
        <v>129.55288888888887</v>
      </c>
      <c r="E132" s="3">
        <v>211.92700000000002</v>
      </c>
      <c r="F132" s="3">
        <v>466.58500000000004</v>
      </c>
      <c r="H132" s="27">
        <f t="shared" si="52"/>
        <v>0.20937969134000078</v>
      </c>
      <c r="I132" s="27">
        <f t="shared" si="53"/>
        <v>0.20951535478518291</v>
      </c>
      <c r="J132" s="27">
        <f t="shared" si="54"/>
        <v>0.281940780000004</v>
      </c>
      <c r="K132" s="27">
        <f t="shared" si="55"/>
        <v>7.9149486891805232E-4</v>
      </c>
      <c r="L132" s="27">
        <f t="shared" si="56"/>
        <v>-0.36444515832819008</v>
      </c>
      <c r="M132" s="25"/>
    </row>
    <row r="133" spans="2:36">
      <c r="B133" s="6"/>
      <c r="D133" s="3">
        <v>129.22388888888887</v>
      </c>
      <c r="E133" s="3">
        <v>210.90300000000002</v>
      </c>
      <c r="F133" s="3">
        <v>466.08500000000004</v>
      </c>
      <c r="H133" s="3">
        <f t="shared" si="52"/>
        <v>0.17089592814000074</v>
      </c>
      <c r="I133" s="3">
        <f t="shared" si="53"/>
        <v>0.16307319935184858</v>
      </c>
      <c r="J133" s="3">
        <f t="shared" si="54"/>
        <v>0.22657278000000403</v>
      </c>
      <c r="K133" s="3">
        <f t="shared" si="55"/>
        <v>-4.6640783059972067E-2</v>
      </c>
      <c r="L133" s="3">
        <f t="shared" si="56"/>
        <v>-0.28137317293168335</v>
      </c>
      <c r="M133" s="3"/>
    </row>
    <row r="134" spans="2:36" s="24" customFormat="1">
      <c r="B134" s="28"/>
      <c r="D134" s="25">
        <v>128.62888888888887</v>
      </c>
      <c r="E134" s="25">
        <v>205.54400000000001</v>
      </c>
      <c r="F134" s="25">
        <v>465.28700000000003</v>
      </c>
      <c r="H134" s="25">
        <f t="shared" si="52"/>
        <v>-1.476994943999964E-2</v>
      </c>
      <c r="I134" s="25">
        <f t="shared" si="53"/>
        <v>8.1885945185182191E-2</v>
      </c>
      <c r="J134" s="25">
        <f t="shared" si="54"/>
        <v>0.13903409520000376</v>
      </c>
      <c r="K134" s="25">
        <f t="shared" si="55"/>
        <v>0.62144665269366028</v>
      </c>
      <c r="L134" s="25">
        <f t="shared" si="56"/>
        <v>-0.79176648149653672</v>
      </c>
      <c r="M134" s="25"/>
    </row>
    <row r="135" spans="2:36">
      <c r="B135" s="6"/>
      <c r="D135" s="3">
        <v>129.32488888888886</v>
      </c>
      <c r="E135" s="3">
        <v>210.58200000000002</v>
      </c>
      <c r="F135" s="3">
        <v>465.69100000000003</v>
      </c>
      <c r="H135" s="3">
        <f t="shared" si="52"/>
        <v>0.15903077304000079</v>
      </c>
      <c r="I135" s="3">
        <f t="shared" si="53"/>
        <v>0.17721307478518172</v>
      </c>
      <c r="J135" s="3">
        <f t="shared" si="54"/>
        <v>0.18322458480000339</v>
      </c>
      <c r="K135" s="3">
        <f t="shared" si="55"/>
        <v>0.10834344603990982</v>
      </c>
      <c r="L135" s="3">
        <f t="shared" si="56"/>
        <v>-0.12271654315991951</v>
      </c>
      <c r="M135" s="3"/>
    </row>
    <row r="136" spans="2:36">
      <c r="B136" s="6"/>
      <c r="D136" s="3">
        <v>129.55588888888886</v>
      </c>
      <c r="E136" s="3">
        <v>210.82900000000001</v>
      </c>
      <c r="F136" s="3">
        <v>466.31000000000006</v>
      </c>
      <c r="H136" s="3">
        <f t="shared" si="52"/>
        <v>0.16815225086000027</v>
      </c>
      <c r="I136" s="3">
        <f t="shared" si="53"/>
        <v>0.2099439190851809</v>
      </c>
      <c r="J136" s="3">
        <f t="shared" si="54"/>
        <v>0.25143888000000653</v>
      </c>
      <c r="K136" s="3">
        <f t="shared" si="55"/>
        <v>0.2463625973488992</v>
      </c>
      <c r="L136" s="3">
        <f t="shared" si="56"/>
        <v>-0.42029269065004826</v>
      </c>
      <c r="M136" s="3"/>
      <c r="AE136" s="6"/>
    </row>
    <row r="137" spans="2:36">
      <c r="B137" s="6"/>
      <c r="D137" s="3">
        <v>129.56488888888887</v>
      </c>
      <c r="E137" s="3">
        <v>212.36300000000003</v>
      </c>
      <c r="F137" s="3">
        <v>466.78500000000008</v>
      </c>
      <c r="H137" s="3">
        <f t="shared" si="52"/>
        <v>0.22605817374000106</v>
      </c>
      <c r="I137" s="3">
        <f t="shared" si="53"/>
        <v>0.211230162785183</v>
      </c>
      <c r="J137" s="3">
        <f t="shared" si="54"/>
        <v>0.30419998000000908</v>
      </c>
      <c r="K137" s="3">
        <f t="shared" si="55"/>
        <v>-8.6115902630383157E-2</v>
      </c>
      <c r="L137" s="3">
        <f t="shared" si="56"/>
        <v>-0.39148008337887374</v>
      </c>
      <c r="M137" s="3"/>
      <c r="AE137" s="6"/>
    </row>
    <row r="138" spans="2:36">
      <c r="B138" s="6"/>
      <c r="D138" s="3">
        <v>129.36088888888887</v>
      </c>
      <c r="E138" s="3">
        <v>210.66300000000001</v>
      </c>
      <c r="F138" s="3">
        <v>467.07200000000006</v>
      </c>
      <c r="H138" s="3">
        <f t="shared" si="52"/>
        <v>0.16201584174000039</v>
      </c>
      <c r="I138" s="3">
        <f t="shared" si="53"/>
        <v>0.18227818358518194</v>
      </c>
      <c r="J138" s="3">
        <f t="shared" si="54"/>
        <v>0.33625374720000667</v>
      </c>
      <c r="K138" s="3">
        <f t="shared" si="55"/>
        <v>0.12048551189375441</v>
      </c>
      <c r="L138" s="3">
        <f t="shared" si="56"/>
        <v>-0.87477637445410694</v>
      </c>
      <c r="M138" s="3"/>
      <c r="AE138" s="6"/>
    </row>
    <row r="139" spans="2:36">
      <c r="B139" s="6"/>
      <c r="D139" s="3">
        <v>128.79188888888888</v>
      </c>
      <c r="E139" s="3">
        <v>209.88300000000001</v>
      </c>
      <c r="F139" s="3">
        <v>465.59100000000007</v>
      </c>
      <c r="H139" s="3">
        <f t="shared" si="52"/>
        <v>0.13352153694000035</v>
      </c>
      <c r="I139" s="3">
        <f t="shared" si="53"/>
        <v>0.10376803775185028</v>
      </c>
      <c r="J139" s="3">
        <f t="shared" si="54"/>
        <v>0.17226202480000713</v>
      </c>
      <c r="K139" s="3">
        <f t="shared" si="55"/>
        <v>-0.18205681677092891</v>
      </c>
      <c r="L139" s="3">
        <f t="shared" si="56"/>
        <v>-0.19698068436503394</v>
      </c>
      <c r="M139" s="3"/>
      <c r="AE139" s="6"/>
    </row>
    <row r="140" spans="2:36">
      <c r="B140" s="6"/>
      <c r="D140" s="3">
        <v>128.91988888888886</v>
      </c>
      <c r="E140" s="3">
        <v>209.37000000000003</v>
      </c>
      <c r="F140" s="3">
        <v>465.80400000000003</v>
      </c>
      <c r="H140" s="3">
        <f t="shared" si="52"/>
        <v>0.11508617400000118</v>
      </c>
      <c r="I140" s="3">
        <f t="shared" si="53"/>
        <v>0.12114148628518169</v>
      </c>
      <c r="J140" s="3">
        <f t="shared" si="54"/>
        <v>0.19563153280000334</v>
      </c>
      <c r="K140" s="3">
        <f t="shared" si="55"/>
        <v>3.7061103567876674E-2</v>
      </c>
      <c r="L140" s="3">
        <f t="shared" si="56"/>
        <v>-0.40941182472407001</v>
      </c>
      <c r="M140" s="3"/>
      <c r="AE140" s="6"/>
    </row>
    <row r="141" spans="2:36">
      <c r="B141" s="6"/>
      <c r="D141" s="3">
        <v>128.96588888888886</v>
      </c>
      <c r="E141" s="3">
        <v>209.37500000000003</v>
      </c>
      <c r="F141" s="3">
        <v>465.54800000000006</v>
      </c>
      <c r="H141" s="3">
        <f t="shared" si="52"/>
        <v>0.115264687500001</v>
      </c>
      <c r="I141" s="3">
        <f t="shared" si="53"/>
        <v>0.12742588975184729</v>
      </c>
      <c r="J141" s="3">
        <f t="shared" si="54"/>
        <v>0.16755304320000641</v>
      </c>
      <c r="K141" s="3">
        <f t="shared" si="55"/>
        <v>7.4300088679600626E-2</v>
      </c>
      <c r="L141" s="3">
        <f t="shared" si="56"/>
        <v>-0.26627730890513018</v>
      </c>
      <c r="M141" s="3"/>
      <c r="AE141" s="6"/>
    </row>
    <row r="142" spans="2:36">
      <c r="B142" s="6"/>
      <c r="D142" s="3">
        <v>128.98488888888886</v>
      </c>
      <c r="E142" s="3">
        <v>208.95000000000002</v>
      </c>
      <c r="F142" s="3">
        <v>465.91800000000006</v>
      </c>
      <c r="H142" s="3">
        <f t="shared" si="52"/>
        <v>0.1001731500000006</v>
      </c>
      <c r="I142" s="3">
        <f t="shared" si="53"/>
        <v>0.13002792011851472</v>
      </c>
      <c r="J142" s="3">
        <f t="shared" si="54"/>
        <v>0.20816897920000696</v>
      </c>
      <c r="K142" s="3">
        <f t="shared" si="55"/>
        <v>0.1830336349085305</v>
      </c>
      <c r="L142" s="3">
        <f t="shared" si="56"/>
        <v>-0.54903621729934149</v>
      </c>
      <c r="M142" s="3"/>
      <c r="AE142" s="6"/>
    </row>
    <row r="143" spans="2:36">
      <c r="B143" s="6"/>
      <c r="D143" s="3">
        <v>128.72388888888887</v>
      </c>
      <c r="E143" s="3">
        <v>208.26300000000001</v>
      </c>
      <c r="F143" s="3">
        <v>465.21000000000004</v>
      </c>
      <c r="H143" s="3">
        <f t="shared" si="52"/>
        <v>7.6129537740000183E-2</v>
      </c>
      <c r="I143" s="3">
        <f t="shared" si="53"/>
        <v>9.4606366018515339E-2</v>
      </c>
      <c r="J143" s="3">
        <f t="shared" si="54"/>
        <v>0.13064128000000397</v>
      </c>
      <c r="K143" s="3">
        <f t="shared" si="55"/>
        <v>0.11518178033785992</v>
      </c>
      <c r="L143" s="3">
        <f t="shared" si="56"/>
        <v>-0.27903003997371467</v>
      </c>
      <c r="M143" s="3"/>
      <c r="AE143" s="6"/>
    </row>
    <row r="144" spans="2:36">
      <c r="B144" s="6"/>
      <c r="D144" s="3">
        <v>128.91888888888886</v>
      </c>
      <c r="E144" s="3">
        <v>209.76100000000002</v>
      </c>
      <c r="F144" s="3">
        <v>465.59400000000005</v>
      </c>
      <c r="H144" s="3">
        <f t="shared" si="52"/>
        <v>0.12911535566000085</v>
      </c>
      <c r="I144" s="3">
        <f t="shared" si="53"/>
        <v>0.12100510851851437</v>
      </c>
      <c r="J144" s="3">
        <f t="shared" si="54"/>
        <v>0.17259066880000559</v>
      </c>
      <c r="K144" s="3">
        <f t="shared" si="55"/>
        <v>-4.9449603341984727E-2</v>
      </c>
      <c r="L144" s="3">
        <f t="shared" si="56"/>
        <v>-0.22111609538850088</v>
      </c>
      <c r="M144" s="3"/>
      <c r="AE144" s="6"/>
    </row>
    <row r="145" spans="2:31">
      <c r="B145" s="6"/>
      <c r="D145" s="3">
        <v>129.39388888888885</v>
      </c>
      <c r="E145" s="3">
        <v>211.58200000000002</v>
      </c>
      <c r="F145" s="3">
        <v>466.71400000000006</v>
      </c>
      <c r="H145" s="3">
        <f t="shared" si="52"/>
        <v>0.19630621304000082</v>
      </c>
      <c r="I145" s="3">
        <f t="shared" si="53"/>
        <v>0.18693281268518008</v>
      </c>
      <c r="J145" s="3">
        <f t="shared" si="54"/>
        <v>0.29629063680000617</v>
      </c>
      <c r="K145" s="3">
        <f t="shared" si="55"/>
        <v>-5.5180998931026272E-2</v>
      </c>
      <c r="L145" s="3">
        <f t="shared" si="56"/>
        <v>-0.50214470942011213</v>
      </c>
      <c r="M145" s="3"/>
      <c r="AE145" s="6"/>
    </row>
    <row r="146" spans="2:31">
      <c r="B146" s="6"/>
      <c r="D146" s="3">
        <v>129.71188888888886</v>
      </c>
      <c r="E146" s="3">
        <v>211.96100000000001</v>
      </c>
      <c r="F146" s="3">
        <v>466.39600000000007</v>
      </c>
      <c r="H146" s="3">
        <f t="shared" si="52"/>
        <v>0.21067401966000049</v>
      </c>
      <c r="I146" s="3">
        <f t="shared" si="53"/>
        <v>0.23235576308518169</v>
      </c>
      <c r="J146" s="3">
        <f t="shared" si="54"/>
        <v>0.26096465280000797</v>
      </c>
      <c r="K146" s="3">
        <f t="shared" si="55"/>
        <v>0.1257422417905705</v>
      </c>
      <c r="L146" s="3">
        <f t="shared" si="56"/>
        <v>-0.2529138349809904</v>
      </c>
      <c r="M146" s="3"/>
      <c r="AE146" s="6"/>
    </row>
    <row r="147" spans="2:31">
      <c r="B147" s="6"/>
      <c r="D147" s="3">
        <v>129.96788888888887</v>
      </c>
      <c r="E147" s="3">
        <v>211.86300000000003</v>
      </c>
      <c r="F147" s="3">
        <v>466.46900000000005</v>
      </c>
      <c r="H147" s="3">
        <f t="shared" si="52"/>
        <v>0.20694619374000103</v>
      </c>
      <c r="I147" s="3">
        <f t="shared" si="53"/>
        <v>0.26967208095184836</v>
      </c>
      <c r="J147" s="3">
        <f t="shared" si="54"/>
        <v>0.26905976880000565</v>
      </c>
      <c r="K147" s="3">
        <f t="shared" si="55"/>
        <v>0.36083159865296605</v>
      </c>
      <c r="L147" s="3">
        <f t="shared" si="56"/>
        <v>-0.31228343347720855</v>
      </c>
      <c r="M147" s="3"/>
      <c r="AE147" s="6"/>
    </row>
    <row r="148" spans="2:31">
      <c r="B148" s="6"/>
      <c r="D148" s="3">
        <v>129.42188888888887</v>
      </c>
      <c r="E148" s="3">
        <v>211.38800000000001</v>
      </c>
      <c r="F148" s="3">
        <v>466.35500000000008</v>
      </c>
      <c r="H148" s="3">
        <f t="shared" si="52"/>
        <v>0.18900285024000019</v>
      </c>
      <c r="I148" s="3">
        <f t="shared" si="53"/>
        <v>0.19089090575184958</v>
      </c>
      <c r="J148" s="3">
        <f t="shared" si="54"/>
        <v>0.25642182000000829</v>
      </c>
      <c r="K148" s="3">
        <f t="shared" si="55"/>
        <v>1.112438597570764E-2</v>
      </c>
      <c r="L148" s="3">
        <f t="shared" si="56"/>
        <v>-0.33963864609172206</v>
      </c>
      <c r="M148" s="3"/>
      <c r="AE148" s="6"/>
    </row>
    <row r="149" spans="2:31">
      <c r="B149" s="8"/>
      <c r="D149" s="3">
        <v>128.95588888888886</v>
      </c>
      <c r="E149" s="3">
        <v>210.65900000000002</v>
      </c>
      <c r="F149" s="3">
        <v>466.00000000000006</v>
      </c>
      <c r="H149" s="3">
        <f t="shared" si="52"/>
        <v>0.16186828926000074</v>
      </c>
      <c r="I149" s="3">
        <f t="shared" si="53"/>
        <v>0.12605787908518187</v>
      </c>
      <c r="J149" s="3">
        <f t="shared" si="54"/>
        <v>0.21720000000000625</v>
      </c>
      <c r="K149" s="3">
        <f t="shared" si="55"/>
        <v>-0.21613242509758562</v>
      </c>
      <c r="L149" s="3">
        <f t="shared" si="56"/>
        <v>-0.27997015640115919</v>
      </c>
      <c r="M149" s="3"/>
      <c r="AE149" s="6"/>
    </row>
    <row r="150" spans="2:31">
      <c r="D150" s="3">
        <v>129.00888888888886</v>
      </c>
      <c r="E150" s="3">
        <v>211.32400000000001</v>
      </c>
      <c r="F150" s="3">
        <v>466.14500000000004</v>
      </c>
      <c r="H150" s="3">
        <f t="shared" si="52"/>
        <v>0.18660108896000047</v>
      </c>
      <c r="I150" s="3">
        <f t="shared" si="53"/>
        <v>0.1333199585185148</v>
      </c>
      <c r="J150" s="3">
        <f t="shared" si="54"/>
        <v>0.23319582000000427</v>
      </c>
      <c r="K150" s="3">
        <f t="shared" si="55"/>
        <v>-0.31887564702329396</v>
      </c>
      <c r="L150" s="3">
        <f t="shared" si="56"/>
        <v>-0.23512724419622955</v>
      </c>
      <c r="M150" s="3"/>
      <c r="AE150" s="6"/>
    </row>
    <row r="151" spans="2:31">
      <c r="D151" s="3">
        <v>129.34588888888888</v>
      </c>
      <c r="E151" s="3">
        <v>211.49200000000002</v>
      </c>
      <c r="F151" s="3">
        <v>466.40700000000004</v>
      </c>
      <c r="H151" s="3"/>
      <c r="I151" s="3"/>
      <c r="J151" s="3"/>
      <c r="K151" s="3"/>
      <c r="L151" s="3"/>
      <c r="M151" s="3"/>
      <c r="AE151" s="6"/>
    </row>
    <row r="152" spans="2:31">
      <c r="D152" s="3">
        <v>129.67188888888887</v>
      </c>
      <c r="E152" s="3">
        <v>212.32500000000002</v>
      </c>
      <c r="F152" s="3">
        <v>466.39800000000008</v>
      </c>
    </row>
    <row r="154" spans="2:31">
      <c r="B154" s="6"/>
      <c r="C154" s="2" t="s">
        <v>38</v>
      </c>
      <c r="D154" s="19">
        <f>AVERAGE(D61:D70,D72:D96,D98:D99,D101:D133,D135:D152)</f>
        <v>129.33759191919191</v>
      </c>
      <c r="E154" s="19">
        <f t="shared" ref="E154:L154" si="57">AVERAGE(E61:E70,E72:E96,E98:E99,E101:E133,E135:E152)</f>
        <v>211.71472045454541</v>
      </c>
      <c r="F154" s="19">
        <f t="shared" si="57"/>
        <v>466.27798522727261</v>
      </c>
      <c r="G154" s="19"/>
      <c r="H154" s="19">
        <f t="shared" si="57"/>
        <v>0.20211524280569337</v>
      </c>
      <c r="I154" s="19">
        <f t="shared" si="57"/>
        <v>0.17901618972184494</v>
      </c>
      <c r="J154" s="19">
        <f t="shared" si="57"/>
        <v>0.24769717730409749</v>
      </c>
      <c r="K154" s="19">
        <f t="shared" si="57"/>
        <v>-0.13505893447878883</v>
      </c>
      <c r="L154" s="19">
        <f t="shared" si="57"/>
        <v>-0.22994852974452626</v>
      </c>
      <c r="M154" s="3"/>
      <c r="AE154" s="6"/>
    </row>
    <row r="155" spans="2:31">
      <c r="B155" s="6"/>
      <c r="C155" s="2" t="s">
        <v>41</v>
      </c>
      <c r="D155" s="19">
        <f>_xlfn.STDEV.S(D61:D70,D72:D96,D98:D99,D101:D133,D135:D152)/(88)^(1/2)</f>
        <v>3.5872442708510401E-2</v>
      </c>
      <c r="E155" s="19">
        <f t="shared" ref="E155:L155" si="58">_xlfn.STDEV.S(E61:E70,E72:E96,E98:E99,E101:E133,E135:E152)/(88)^(1/2)</f>
        <v>0.15355043601574161</v>
      </c>
      <c r="F155" s="19">
        <f t="shared" si="58"/>
        <v>4.1400143884240008E-2</v>
      </c>
      <c r="G155" s="19"/>
      <c r="H155" s="19">
        <f t="shared" si="58"/>
        <v>5.8578236775665322E-3</v>
      </c>
      <c r="I155" s="19">
        <f t="shared" si="58"/>
        <v>5.0589071192458576E-3</v>
      </c>
      <c r="J155" s="19">
        <f t="shared" si="58"/>
        <v>4.626907257776377E-3</v>
      </c>
      <c r="K155" s="19">
        <f t="shared" si="58"/>
        <v>2.4445155385402175E-2</v>
      </c>
      <c r="L155" s="19">
        <f t="shared" si="58"/>
        <v>1.9785433454602971E-2</v>
      </c>
      <c r="M155" s="3"/>
      <c r="AE155" s="6"/>
    </row>
    <row r="158" spans="2:31">
      <c r="AE158" s="6"/>
    </row>
    <row r="159" spans="2:31">
      <c r="AE159" s="6"/>
    </row>
    <row r="160" spans="2:31">
      <c r="AE160" s="6"/>
    </row>
    <row r="161" spans="31:36" s="5" customFormat="1">
      <c r="AE161" s="7"/>
    </row>
    <row r="162" spans="31:36" s="24" customFormat="1">
      <c r="AE162" s="29"/>
      <c r="AF162" s="30"/>
      <c r="AG162" s="30"/>
      <c r="AH162" s="30"/>
      <c r="AI162" s="30"/>
      <c r="AJ162" s="30"/>
    </row>
    <row r="165" spans="31:36">
      <c r="AE165" s="6"/>
    </row>
    <row r="166" spans="31:36">
      <c r="AE166" s="6"/>
    </row>
    <row r="167" spans="31:36">
      <c r="AE167" s="6"/>
    </row>
    <row r="168" spans="31:36">
      <c r="AE168" s="6"/>
    </row>
    <row r="169" spans="31:36">
      <c r="AE169" s="6"/>
    </row>
    <row r="170" spans="31:36">
      <c r="AE170" s="6"/>
    </row>
    <row r="171" spans="31:36">
      <c r="AE171" s="6"/>
    </row>
    <row r="172" spans="31:36" s="24" customFormat="1">
      <c r="AE172" s="28"/>
    </row>
    <row r="173" spans="31:36">
      <c r="AE173" s="6"/>
    </row>
    <row r="174" spans="31:36">
      <c r="AE174" s="6"/>
    </row>
    <row r="175" spans="31:36">
      <c r="AE175" s="6"/>
    </row>
    <row r="176" spans="31:36">
      <c r="AE176" s="6"/>
    </row>
    <row r="177" spans="31:31">
      <c r="AE177" s="6"/>
    </row>
    <row r="178" spans="31:31" s="24" customFormat="1">
      <c r="AE178" s="28"/>
    </row>
    <row r="179" spans="31:31" s="24" customFormat="1">
      <c r="AE179" s="28"/>
    </row>
    <row r="180" spans="31:31">
      <c r="AE180" s="6"/>
    </row>
    <row r="181" spans="31:31" s="33" customFormat="1">
      <c r="AE181" s="37"/>
    </row>
    <row r="182" spans="31:31" s="26" customFormat="1">
      <c r="AE182" s="35"/>
    </row>
    <row r="183" spans="31:31">
      <c r="AE183" s="6"/>
    </row>
    <row r="184" spans="31:31">
      <c r="AE184" s="6"/>
    </row>
    <row r="185" spans="31:31">
      <c r="AE185" s="6"/>
    </row>
    <row r="186" spans="31:31">
      <c r="AE186" s="6"/>
    </row>
    <row r="187" spans="31:31">
      <c r="AE187" s="6"/>
    </row>
    <row r="188" spans="31:31">
      <c r="AE188" s="6"/>
    </row>
    <row r="189" spans="31:31">
      <c r="AE189" s="6"/>
    </row>
    <row r="190" spans="31:31" s="24" customFormat="1">
      <c r="AE190" s="28"/>
    </row>
    <row r="191" spans="31:31">
      <c r="AE191" s="6"/>
    </row>
    <row r="192" spans="31:31">
      <c r="AE192" s="6"/>
    </row>
    <row r="193" s="24" customFormat="1"/>
    <row r="195" s="24" customFormat="1"/>
    <row r="199" s="24" customFormat="1"/>
    <row r="201" s="24" customFormat="1"/>
    <row r="202" s="24" customFormat="1"/>
    <row r="205" s="24" customFormat="1"/>
    <row r="206" s="24" customFormat="1"/>
    <row r="208" s="33" customFormat="1"/>
    <row r="209" spans="4:12" s="33" customFormat="1"/>
    <row r="210" spans="4:12">
      <c r="D210" s="17"/>
      <c r="E210" s="17"/>
      <c r="F210" s="17"/>
      <c r="G210" s="17"/>
      <c r="H210" s="18"/>
      <c r="I210" s="18"/>
      <c r="J210" s="18"/>
      <c r="K210" s="18"/>
      <c r="L210" s="18"/>
    </row>
    <row r="211" spans="4:12">
      <c r="D211" s="17"/>
      <c r="E211" s="17"/>
      <c r="F211" s="17"/>
      <c r="G211" s="17"/>
      <c r="H211" s="18"/>
      <c r="I211" s="18"/>
      <c r="J211" s="18"/>
      <c r="K211" s="18"/>
      <c r="L211" s="18"/>
    </row>
    <row r="212" spans="4:12">
      <c r="D212" s="3"/>
      <c r="E212" s="3"/>
      <c r="F212" s="3"/>
      <c r="H212" s="3"/>
      <c r="I212" s="3"/>
      <c r="J212" s="3"/>
      <c r="K212" s="3"/>
      <c r="L212" s="3"/>
    </row>
    <row r="213" spans="4:12">
      <c r="D213" s="3"/>
      <c r="E213" s="3"/>
      <c r="F213" s="3"/>
      <c r="H213" s="3"/>
      <c r="I213" s="3"/>
      <c r="J213" s="3"/>
      <c r="K213" s="3"/>
      <c r="L213" s="3"/>
    </row>
    <row r="214" spans="4:12">
      <c r="D214" s="3"/>
      <c r="E214" s="3"/>
      <c r="F214" s="3"/>
      <c r="H214" s="3"/>
      <c r="I214" s="3"/>
      <c r="J214" s="3"/>
      <c r="K214" s="3"/>
      <c r="L214" s="3"/>
    </row>
    <row r="215" spans="4:12">
      <c r="D215" s="3"/>
      <c r="E215" s="3"/>
      <c r="F215" s="3"/>
      <c r="H215" s="3"/>
      <c r="I215" s="3"/>
      <c r="J215" s="3"/>
      <c r="K215" s="3"/>
      <c r="L215" s="3"/>
    </row>
    <row r="216" spans="4:12">
      <c r="D216" s="3"/>
      <c r="E216" s="3"/>
      <c r="F216" s="3"/>
      <c r="H216" s="3"/>
      <c r="I216" s="3"/>
      <c r="J216" s="3"/>
      <c r="K216" s="3"/>
      <c r="L216" s="3"/>
    </row>
    <row r="217" spans="4:12">
      <c r="D217" s="3"/>
      <c r="E217" s="3"/>
      <c r="F217" s="3"/>
      <c r="H217" s="3"/>
      <c r="I217" s="3"/>
      <c r="J217" s="3"/>
      <c r="K217" s="3"/>
      <c r="L217" s="3"/>
    </row>
    <row r="218" spans="4:12">
      <c r="D218" s="3"/>
      <c r="E218" s="3"/>
      <c r="F218" s="3"/>
      <c r="H218" s="3"/>
      <c r="I218" s="3"/>
      <c r="J218" s="3"/>
      <c r="K218" s="3"/>
      <c r="L218" s="3"/>
    </row>
    <row r="219" spans="4:12">
      <c r="D219" s="3"/>
      <c r="E219" s="3"/>
      <c r="F219" s="3"/>
      <c r="H219" s="3"/>
      <c r="I219" s="3"/>
      <c r="J219" s="3"/>
      <c r="K219" s="3"/>
      <c r="L219" s="3"/>
    </row>
    <row r="220" spans="4:12">
      <c r="D220" s="3"/>
      <c r="E220" s="3"/>
      <c r="F220" s="3"/>
      <c r="H220" s="3"/>
      <c r="I220" s="3"/>
      <c r="J220" s="3"/>
      <c r="K220" s="3"/>
      <c r="L220" s="3"/>
    </row>
    <row r="221" spans="4:12">
      <c r="D221" s="3"/>
      <c r="E221" s="3"/>
      <c r="F221" s="3"/>
      <c r="H221" s="3"/>
      <c r="I221" s="3"/>
      <c r="J221" s="3"/>
      <c r="K221" s="3"/>
      <c r="L221" s="3"/>
    </row>
    <row r="222" spans="4:12">
      <c r="D222" s="3"/>
      <c r="E222" s="3"/>
      <c r="F222" s="3"/>
      <c r="H222" s="3"/>
      <c r="I222" s="3"/>
      <c r="J222" s="3"/>
      <c r="K222" s="3"/>
      <c r="L222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This study</vt:lpstr>
      <vt:lpstr>Literature data</vt:lpstr>
      <vt:lpstr>Calculation</vt:lpstr>
    </vt:vector>
  </TitlesOfParts>
  <Company>ENS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Reynard</dc:creator>
  <cp:lastModifiedBy>Bruno Reynard</cp:lastModifiedBy>
  <dcterms:created xsi:type="dcterms:W3CDTF">2021-08-30T16:42:51Z</dcterms:created>
  <dcterms:modified xsi:type="dcterms:W3CDTF">2023-01-25T15:41:04Z</dcterms:modified>
</cp:coreProperties>
</file>